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4425" activeTab="0"/>
  </bookViews>
  <sheets>
    <sheet name="B grupa" sheetId="1" r:id="rId1"/>
    <sheet name="C grupa " sheetId="2" r:id="rId2"/>
    <sheet name="Ekipni rezultati za skole" sheetId="3" r:id="rId3"/>
    <sheet name="ekipni rezultati" sheetId="4" r:id="rId4"/>
    <sheet name="Sheet1" sheetId="5" r:id="rId5"/>
  </sheets>
  <definedNames>
    <definedName name="_xlnm._FilterDatabase" localSheetId="0" hidden="1">'B grupa'!$A$3:$S$31</definedName>
    <definedName name="_xlnm._FilterDatabase" localSheetId="1" hidden="1">'C grupa '!$A$3:$S$31</definedName>
    <definedName name="_xlnm._FilterDatabase" localSheetId="3" hidden="1">'ekipni rezultati'!$B$4:$G$4</definedName>
    <definedName name="_xlnm.Print_Titles" localSheetId="0">'B grupa'!$1:$3</definedName>
    <definedName name="_xlnm.Print_Titles" localSheetId="1">'C grupa '!$1:$3</definedName>
    <definedName name="ПОЕНИ_ЗА_Б_групу">'Ekipni rezultati za skole'!$L$4</definedName>
  </definedNames>
  <calcPr fullCalcOnLoad="1"/>
</workbook>
</file>

<file path=xl/sharedStrings.xml><?xml version="1.0" encoding="utf-8"?>
<sst xmlns="http://schemas.openxmlformats.org/spreadsheetml/2006/main" count="401" uniqueCount="129">
  <si>
    <t>школа</t>
  </si>
  <si>
    <t>број</t>
  </si>
  <si>
    <t>тест</t>
  </si>
  <si>
    <t>ПС</t>
  </si>
  <si>
    <t>ГВ</t>
  </si>
  <si>
    <t>ранг</t>
  </si>
  <si>
    <t>напомена</t>
  </si>
  <si>
    <t>Доситеј Обрадовић</t>
  </si>
  <si>
    <t>Свети Сава</t>
  </si>
  <si>
    <t>Вук Караџић</t>
  </si>
  <si>
    <t>Драгомир Марковић</t>
  </si>
  <si>
    <t>Брана Павловић</t>
  </si>
  <si>
    <t>Б група</t>
  </si>
  <si>
    <t>Ц група</t>
  </si>
  <si>
    <t>Екипни резултати</t>
  </si>
  <si>
    <t>редни број</t>
  </si>
  <si>
    <t>УКУПНО</t>
  </si>
  <si>
    <t>РАНГ</t>
  </si>
  <si>
    <t>укупан број поена               Б група</t>
  </si>
  <si>
    <t>укупан број поена                                                     Ц група</t>
  </si>
  <si>
    <t xml:space="preserve">   председник испитне комисије:                                                                     Новица Цветковић</t>
  </si>
  <si>
    <t>Наставник-ментор</t>
  </si>
  <si>
    <t>Име</t>
  </si>
  <si>
    <t>Презиме</t>
  </si>
  <si>
    <t>Негативни поени</t>
  </si>
  <si>
    <t>Школа</t>
  </si>
  <si>
    <t>Крушевац</t>
  </si>
  <si>
    <t>Раде Ловић</t>
  </si>
  <si>
    <t>Милена Крпић</t>
  </si>
  <si>
    <t>Име и презиме</t>
  </si>
  <si>
    <t>Аца Алексић</t>
  </si>
  <si>
    <t>ЕКИПНИ РЕЗУЛТАТИ</t>
  </si>
  <si>
    <t>Група</t>
  </si>
  <si>
    <t>Б</t>
  </si>
  <si>
    <t>Ц</t>
  </si>
  <si>
    <t>ПОЕНИ ЗА Б групу</t>
  </si>
  <si>
    <t>ПОЕНИ ЗА Ц групу</t>
  </si>
  <si>
    <t>Место</t>
  </si>
  <si>
    <t>Љиљана Лукић</t>
  </si>
  <si>
    <t>Читлук</t>
  </si>
  <si>
    <t>В. С. Корчагин</t>
  </si>
  <si>
    <t>Велики Шиљеговац</t>
  </si>
  <si>
    <t xml:space="preserve">Крушевац </t>
  </si>
  <si>
    <t>Коњух</t>
  </si>
  <si>
    <t>Лидија Арсић</t>
  </si>
  <si>
    <t>УКУПНО ЗА ШКОЛУ</t>
  </si>
  <si>
    <t>Р. бр.</t>
  </si>
  <si>
    <t>Так. бр</t>
  </si>
  <si>
    <t>Р. бр</t>
  </si>
  <si>
    <t>Зоран Васић</t>
  </si>
  <si>
    <t>Војин Ђиновић</t>
  </si>
  <si>
    <t xml:space="preserve">Данијела Алексић </t>
  </si>
  <si>
    <t>Никола Ђорђевић</t>
  </si>
  <si>
    <t>ГВ1</t>
  </si>
  <si>
    <t>ГВ2</t>
  </si>
  <si>
    <t>ГВ3</t>
  </si>
  <si>
    <t>ГВ4</t>
  </si>
  <si>
    <t>Нина Мићић</t>
  </si>
  <si>
    <t xml:space="preserve">председник испитне комисије:                                  </t>
  </si>
  <si>
    <t xml:space="preserve">председник испитне комисије:                                 </t>
  </si>
  <si>
    <t>Дејан Вукојевић</t>
  </si>
  <si>
    <t>Александар Јовановић</t>
  </si>
  <si>
    <t>Алекса Миљковић</t>
  </si>
  <si>
    <t>Лука Судимац</t>
  </si>
  <si>
    <t>Милица Лацић</t>
  </si>
  <si>
    <t>Никола Рилак</t>
  </si>
  <si>
    <t>Војин Вукелић</t>
  </si>
  <si>
    <t>Општинско такмичење "Шта знаш о саобраћају" 2017.  год.</t>
  </si>
  <si>
    <t>Сара Јаковљевић</t>
  </si>
  <si>
    <t>Ивона Костић</t>
  </si>
  <si>
    <t>Милица Антић</t>
  </si>
  <si>
    <t>Дарко Гавриловић</t>
  </si>
  <si>
    <t>Љиљана Дељанин</t>
  </si>
  <si>
    <t xml:space="preserve">
Лидија Арсић,
Љиљана Дељанин</t>
  </si>
  <si>
    <t>Душан Ракић</t>
  </si>
  <si>
    <t>Матеја Миленковић</t>
  </si>
  <si>
    <t>Биљана Миловановић</t>
  </si>
  <si>
    <t>Јована Шукић</t>
  </si>
  <si>
    <t>Анђела Матејић</t>
  </si>
  <si>
    <t>Јована Марковић</t>
  </si>
  <si>
    <t>Филип Ракић</t>
  </si>
  <si>
    <t>Бранко Радичевић</t>
  </si>
  <si>
    <t>Бивоље</t>
  </si>
  <si>
    <t>Милош Миловановић</t>
  </si>
  <si>
    <t>Лана Јанић</t>
  </si>
  <si>
    <t>Евгенија Миладиновић</t>
  </si>
  <si>
    <t>Никола Савић</t>
  </si>
  <si>
    <t>Михајло Живановић</t>
  </si>
  <si>
    <t>Валентина Стајић</t>
  </si>
  <si>
    <t>Барбара Весић Маринковић</t>
  </si>
  <si>
    <t>Лазар Стојановић</t>
  </si>
  <si>
    <t>Григорије Томић</t>
  </si>
  <si>
    <t>Тодор Ивановић</t>
  </si>
  <si>
    <t>Никола Јовановић</t>
  </si>
  <si>
    <t>Теодора Ивановић</t>
  </si>
  <si>
    <t>Анђела Маринковић</t>
  </si>
  <si>
    <t>Настасија Радојичић</t>
  </si>
  <si>
    <t>Дарја Судимац</t>
  </si>
  <si>
    <t>Павле Брковић</t>
  </si>
  <si>
    <t>Ђорђе Живковић</t>
  </si>
  <si>
    <t>Андријана Миљковић</t>
  </si>
  <si>
    <t>Миона Стевановић</t>
  </si>
  <si>
    <t>Марко Ивановић</t>
  </si>
  <si>
    <t>Огњен Карајовић</t>
  </si>
  <si>
    <t>Јован Спасић</t>
  </si>
  <si>
    <t>Сузана Илић</t>
  </si>
  <si>
    <t>Сара Крстић</t>
  </si>
  <si>
    <t>Стефан Панић</t>
  </si>
  <si>
    <t>Ђорђе Панић</t>
  </si>
  <si>
    <t>Матеј Гајић</t>
  </si>
  <si>
    <t>Мина Гајић</t>
  </si>
  <si>
    <t>Анастасија Миленковић</t>
  </si>
  <si>
    <t>Никола Карстић</t>
  </si>
  <si>
    <t>Вук Средојевић</t>
  </si>
  <si>
    <t>Сара Дедић</t>
  </si>
  <si>
    <t>Искра Ћурчић</t>
  </si>
  <si>
    <t>Марко Филиповић</t>
  </si>
  <si>
    <t>Анастасија Ђуровић</t>
  </si>
  <si>
    <t>Нина Гојковић</t>
  </si>
  <si>
    <t>Дејан Вукојевић,
Александар Јовановић</t>
  </si>
  <si>
    <t>Крушевац,           21.04.2018.</t>
  </si>
  <si>
    <t>Општинско такмичење "Шта знаш о саобраћају" 2018.  год. (21.04.2018. - ОШ "Вук Караџић" Крушевац)</t>
  </si>
  <si>
    <t>Неда Савић</t>
  </si>
  <si>
    <t>_______________________________________</t>
  </si>
  <si>
    <t>Теодор Станковић</t>
  </si>
  <si>
    <t>ГВ5</t>
  </si>
  <si>
    <t>I</t>
  </si>
  <si>
    <t>II</t>
  </si>
  <si>
    <t>III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</si>
</sst>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59" applyFont="1" applyFill="1" applyBorder="1">
      <alignment/>
      <protection/>
    </xf>
    <xf numFmtId="0" fontId="9" fillId="0" borderId="10" xfId="59" applyFont="1" applyFill="1" applyBorder="1" applyAlignment="1">
      <alignment wrapText="1"/>
      <protection/>
    </xf>
    <xf numFmtId="0" fontId="9" fillId="0" borderId="10" xfId="59" applyFont="1" applyFill="1" applyBorder="1" applyAlignment="1">
      <alignment/>
      <protection/>
    </xf>
    <xf numFmtId="0" fontId="9" fillId="0" borderId="10" xfId="59" applyFont="1" applyFill="1" applyBorder="1" applyAlignment="1">
      <alignment horizontal="left"/>
      <protection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2" fillId="32" borderId="19" xfId="0" applyFont="1" applyFill="1" applyBorder="1" applyAlignment="1">
      <alignment/>
    </xf>
    <xf numFmtId="0" fontId="0" fillId="32" borderId="20" xfId="0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53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25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0" fillId="0" borderId="11" xfId="0" applyFont="1" applyBorder="1" applyAlignment="1">
      <alignment/>
    </xf>
    <xf numFmtId="0" fontId="1" fillId="0" borderId="14" xfId="0" applyFont="1" applyFill="1" applyBorder="1" applyAlignment="1">
      <alignment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4" fillId="33" borderId="27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0" fillId="32" borderId="19" xfId="0" applyFill="1" applyBorder="1" applyAlignment="1">
      <alignment/>
    </xf>
    <xf numFmtId="0" fontId="0" fillId="34" borderId="19" xfId="0" applyFill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5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1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59" applyFont="1" applyFill="1" applyBorder="1">
      <alignment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2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0" fontId="10" fillId="0" borderId="3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" fillId="0" borderId="15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35" borderId="0" xfId="0" applyFont="1" applyFill="1" applyAlignment="1">
      <alignment wrapText="1"/>
    </xf>
    <xf numFmtId="0" fontId="1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35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14" fillId="35" borderId="32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13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2" fillId="36" borderId="10" xfId="59" applyFont="1" applyFill="1" applyBorder="1">
      <alignment/>
      <protection/>
    </xf>
    <xf numFmtId="0" fontId="9" fillId="36" borderId="10" xfId="59" applyFont="1" applyFill="1" applyBorder="1">
      <alignment/>
      <protection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wrapText="1"/>
    </xf>
    <xf numFmtId="0" fontId="9" fillId="36" borderId="10" xfId="59" applyFont="1" applyFill="1" applyBorder="1" applyAlignment="1">
      <alignment wrapText="1"/>
      <protection/>
    </xf>
    <xf numFmtId="0" fontId="13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wrapText="1"/>
    </xf>
    <xf numFmtId="0" fontId="2" fillId="37" borderId="10" xfId="59" applyFont="1" applyFill="1" applyBorder="1">
      <alignment/>
      <protection/>
    </xf>
    <xf numFmtId="0" fontId="9" fillId="37" borderId="10" xfId="59" applyFont="1" applyFill="1" applyBorder="1">
      <alignment/>
      <protection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wrapText="1"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9" fillId="37" borderId="10" xfId="59" applyFont="1" applyFill="1" applyBorder="1" applyAlignment="1">
      <alignment wrapText="1"/>
      <protection/>
    </xf>
    <xf numFmtId="0" fontId="1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32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9" fillId="0" borderId="25" xfId="59" applyFont="1" applyFill="1" applyBorder="1" applyAlignment="1">
      <alignment horizontal="center" vertical="center"/>
      <protection/>
    </xf>
    <xf numFmtId="0" fontId="9" fillId="0" borderId="29" xfId="59" applyFont="1" applyFill="1" applyBorder="1" applyAlignment="1">
      <alignment horizontal="center" vertical="center"/>
      <protection/>
    </xf>
    <xf numFmtId="0" fontId="9" fillId="0" borderId="31" xfId="59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9" fillId="0" borderId="13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3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wrapText="1"/>
    </xf>
    <xf numFmtId="0" fontId="2" fillId="38" borderId="10" xfId="59" applyFont="1" applyFill="1" applyBorder="1">
      <alignment/>
      <protection/>
    </xf>
    <xf numFmtId="0" fontId="9" fillId="38" borderId="10" xfId="59" applyFont="1" applyFill="1" applyBorder="1">
      <alignment/>
      <protection/>
    </xf>
    <xf numFmtId="0" fontId="9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" fillId="38" borderId="11" xfId="0" applyFont="1" applyFill="1" applyBorder="1" applyAlignment="1">
      <alignment wrapText="1"/>
    </xf>
    <xf numFmtId="0" fontId="10" fillId="38" borderId="15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9" fillId="38" borderId="25" xfId="59" applyFont="1" applyFill="1" applyBorder="1" applyAlignment="1">
      <alignment horizontal="center" vertical="center"/>
      <protection/>
    </xf>
    <xf numFmtId="0" fontId="0" fillId="38" borderId="13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9" fillId="38" borderId="29" xfId="59" applyFont="1" applyFill="1" applyBorder="1" applyAlignment="1">
      <alignment horizontal="center" vertical="center"/>
      <protection/>
    </xf>
    <xf numFmtId="0" fontId="0" fillId="38" borderId="29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/>
    </xf>
    <xf numFmtId="0" fontId="10" fillId="38" borderId="14" xfId="0" applyFont="1" applyFill="1" applyBorder="1" applyAlignment="1">
      <alignment/>
    </xf>
    <xf numFmtId="0" fontId="10" fillId="38" borderId="13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0" fillId="38" borderId="14" xfId="0" applyFont="1" applyFill="1" applyBorder="1" applyAlignment="1">
      <alignment horizontal="center"/>
    </xf>
    <xf numFmtId="0" fontId="9" fillId="38" borderId="31" xfId="59" applyFont="1" applyFill="1" applyBorder="1" applyAlignment="1">
      <alignment horizontal="center" vertical="center"/>
      <protection/>
    </xf>
    <xf numFmtId="0" fontId="0" fillId="38" borderId="31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22" xfId="0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="85" zoomScaleNormal="85" zoomScalePageLayoutView="0" workbookViewId="0" topLeftCell="B1">
      <pane ySplit="3" topLeftCell="A10" activePane="bottomLeft" state="frozen"/>
      <selection pane="topLeft" activeCell="E57" sqref="E57"/>
      <selection pane="bottomLeft" activeCell="H19" sqref="H19"/>
    </sheetView>
  </sheetViews>
  <sheetFormatPr defaultColWidth="9.140625" defaultRowHeight="12.75"/>
  <cols>
    <col min="1" max="1" width="4.28125" style="62" hidden="1" customWidth="1"/>
    <col min="2" max="2" width="4.28125" style="62" customWidth="1"/>
    <col min="3" max="3" width="7.57421875" style="62" customWidth="1"/>
    <col min="4" max="4" width="17.57421875" style="82" hidden="1" customWidth="1"/>
    <col min="5" max="5" width="15.7109375" style="62" customWidth="1"/>
    <col min="6" max="6" width="20.28125" style="62" customWidth="1"/>
    <col min="7" max="7" width="16.8515625" style="65" customWidth="1"/>
    <col min="8" max="8" width="16.28125" style="65" customWidth="1"/>
    <col min="9" max="9" width="19.28125" style="65" customWidth="1"/>
    <col min="10" max="11" width="5.421875" style="62" customWidth="1"/>
    <col min="12" max="17" width="5.421875" style="62" hidden="1" customWidth="1"/>
    <col min="18" max="18" width="5.421875" style="62" customWidth="1"/>
    <col min="19" max="19" width="8.57421875" style="62" customWidth="1"/>
    <col min="20" max="20" width="7.140625" style="62" customWidth="1"/>
    <col min="21" max="21" width="9.8515625" style="62" customWidth="1"/>
    <col min="22" max="22" width="9.140625" style="62" customWidth="1"/>
    <col min="23" max="23" width="6.8515625" style="62" customWidth="1"/>
    <col min="24" max="24" width="5.28125" style="62" customWidth="1"/>
    <col min="25" max="25" width="15.7109375" style="62" customWidth="1"/>
    <col min="26" max="26" width="17.7109375" style="62" customWidth="1"/>
    <col min="27" max="27" width="15.421875" style="62" customWidth="1"/>
    <col min="28" max="16384" width="9.140625" style="62" customWidth="1"/>
  </cols>
  <sheetData>
    <row r="1" spans="1:21" ht="24" customHeight="1">
      <c r="A1" s="137" t="s">
        <v>121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6" ht="18">
      <c r="A2" s="63"/>
      <c r="B2" s="63"/>
      <c r="C2" s="63" t="s">
        <v>12</v>
      </c>
      <c r="D2" s="64"/>
      <c r="Y2" s="138"/>
      <c r="Z2" s="138"/>
    </row>
    <row r="3" spans="1:35" s="72" customFormat="1" ht="15">
      <c r="A3" s="66"/>
      <c r="B3" s="66" t="s">
        <v>46</v>
      </c>
      <c r="C3" s="66" t="s">
        <v>47</v>
      </c>
      <c r="D3" s="67" t="s">
        <v>29</v>
      </c>
      <c r="E3" s="66" t="s">
        <v>22</v>
      </c>
      <c r="F3" s="66" t="s">
        <v>23</v>
      </c>
      <c r="G3" s="68" t="s">
        <v>25</v>
      </c>
      <c r="H3" s="68" t="s">
        <v>37</v>
      </c>
      <c r="I3" s="68" t="s">
        <v>21</v>
      </c>
      <c r="J3" s="66" t="s">
        <v>2</v>
      </c>
      <c r="K3" s="66" t="s">
        <v>3</v>
      </c>
      <c r="L3" s="66" t="s">
        <v>24</v>
      </c>
      <c r="M3" s="66" t="s">
        <v>53</v>
      </c>
      <c r="N3" s="66" t="s">
        <v>54</v>
      </c>
      <c r="O3" s="66" t="s">
        <v>55</v>
      </c>
      <c r="P3" s="66" t="s">
        <v>56</v>
      </c>
      <c r="Q3" s="66" t="s">
        <v>125</v>
      </c>
      <c r="R3" s="66" t="s">
        <v>4</v>
      </c>
      <c r="S3" s="66" t="s">
        <v>16</v>
      </c>
      <c r="T3" s="66" t="s">
        <v>5</v>
      </c>
      <c r="U3" s="69" t="s">
        <v>6</v>
      </c>
      <c r="V3" s="70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s="72" customFormat="1" ht="15.75" customHeight="1">
      <c r="A4" s="66">
        <v>25</v>
      </c>
      <c r="B4" s="114">
        <v>25</v>
      </c>
      <c r="C4" s="115">
        <v>39</v>
      </c>
      <c r="D4" s="116" t="s">
        <v>112</v>
      </c>
      <c r="E4" s="117" t="str">
        <f aca="true" t="shared" si="0" ref="E4:E31">LEFT(D4,FIND(" ",D4)-1)</f>
        <v>Никола</v>
      </c>
      <c r="F4" s="117" t="str">
        <f aca="true" t="shared" si="1" ref="F4:F31">MID(D4,LEN(E4)+2,100)</f>
        <v>Карстић</v>
      </c>
      <c r="G4" s="118" t="s">
        <v>9</v>
      </c>
      <c r="H4" s="118" t="s">
        <v>42</v>
      </c>
      <c r="I4" s="118" t="s">
        <v>27</v>
      </c>
      <c r="J4" s="119">
        <v>68</v>
      </c>
      <c r="K4" s="119">
        <f aca="true" t="shared" si="2" ref="K4:K27">100-L4</f>
        <v>98</v>
      </c>
      <c r="L4" s="119">
        <v>2</v>
      </c>
      <c r="M4" s="119">
        <v>0</v>
      </c>
      <c r="N4" s="119">
        <v>0</v>
      </c>
      <c r="O4" s="119">
        <v>2</v>
      </c>
      <c r="P4" s="119">
        <v>0</v>
      </c>
      <c r="Q4" s="119">
        <v>0</v>
      </c>
      <c r="R4" s="119">
        <f aca="true" t="shared" si="3" ref="R4:R27">100-SUM(M4:Q4)</f>
        <v>98</v>
      </c>
      <c r="S4" s="119">
        <f aca="true" t="shared" si="4" ref="S4:S31">J4+K4+R4</f>
        <v>264</v>
      </c>
      <c r="T4" s="120" t="s">
        <v>126</v>
      </c>
      <c r="U4" s="12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s="72" customFormat="1" ht="15.75" customHeight="1">
      <c r="A5" s="66">
        <v>15</v>
      </c>
      <c r="B5" s="114">
        <v>15</v>
      </c>
      <c r="C5" s="115">
        <v>51</v>
      </c>
      <c r="D5" s="122" t="s">
        <v>99</v>
      </c>
      <c r="E5" s="117" t="str">
        <f t="shared" si="0"/>
        <v>Ђорђе</v>
      </c>
      <c r="F5" s="117" t="str">
        <f t="shared" si="1"/>
        <v>Живковић</v>
      </c>
      <c r="G5" s="118" t="s">
        <v>10</v>
      </c>
      <c r="H5" s="118" t="s">
        <v>26</v>
      </c>
      <c r="I5" s="123" t="s">
        <v>28</v>
      </c>
      <c r="J5" s="119">
        <v>73</v>
      </c>
      <c r="K5" s="119">
        <f t="shared" si="2"/>
        <v>91</v>
      </c>
      <c r="L5" s="119">
        <v>9</v>
      </c>
      <c r="M5" s="119">
        <v>0</v>
      </c>
      <c r="N5" s="119">
        <v>4</v>
      </c>
      <c r="O5" s="119">
        <v>0</v>
      </c>
      <c r="P5" s="119">
        <v>0</v>
      </c>
      <c r="Q5" s="119">
        <v>2</v>
      </c>
      <c r="R5" s="119">
        <f t="shared" si="3"/>
        <v>94</v>
      </c>
      <c r="S5" s="119">
        <f t="shared" si="4"/>
        <v>258</v>
      </c>
      <c r="T5" s="120" t="s">
        <v>127</v>
      </c>
      <c r="U5" s="12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 s="72" customFormat="1" ht="15.75" customHeight="1">
      <c r="A6" s="66">
        <v>14</v>
      </c>
      <c r="B6" s="114">
        <v>14</v>
      </c>
      <c r="C6" s="115">
        <v>29</v>
      </c>
      <c r="D6" s="122" t="s">
        <v>98</v>
      </c>
      <c r="E6" s="117" t="str">
        <f t="shared" si="0"/>
        <v>Павле</v>
      </c>
      <c r="F6" s="117" t="str">
        <f t="shared" si="1"/>
        <v>Брковић</v>
      </c>
      <c r="G6" s="118" t="s">
        <v>10</v>
      </c>
      <c r="H6" s="118" t="s">
        <v>26</v>
      </c>
      <c r="I6" s="123" t="s">
        <v>28</v>
      </c>
      <c r="J6" s="119">
        <v>73</v>
      </c>
      <c r="K6" s="119">
        <f t="shared" si="2"/>
        <v>84</v>
      </c>
      <c r="L6" s="119">
        <v>16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f t="shared" si="3"/>
        <v>100</v>
      </c>
      <c r="S6" s="119">
        <f t="shared" si="4"/>
        <v>257</v>
      </c>
      <c r="T6" s="120" t="s">
        <v>128</v>
      </c>
      <c r="U6" s="12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 s="72" customFormat="1" ht="15.75" customHeight="1">
      <c r="A7" s="66">
        <v>9</v>
      </c>
      <c r="B7" s="73">
        <v>9</v>
      </c>
      <c r="C7" s="74">
        <v>56</v>
      </c>
      <c r="D7" s="46" t="s">
        <v>92</v>
      </c>
      <c r="E7" s="75" t="str">
        <f t="shared" si="0"/>
        <v>Тодор</v>
      </c>
      <c r="F7" s="75" t="str">
        <f t="shared" si="1"/>
        <v>Ивановић</v>
      </c>
      <c r="G7" s="13" t="s">
        <v>7</v>
      </c>
      <c r="H7" s="13" t="s">
        <v>26</v>
      </c>
      <c r="I7" s="13" t="s">
        <v>38</v>
      </c>
      <c r="J7" s="76">
        <v>65</v>
      </c>
      <c r="K7" s="76">
        <f t="shared" si="2"/>
        <v>100</v>
      </c>
      <c r="L7" s="76">
        <v>0</v>
      </c>
      <c r="M7" s="76">
        <v>0</v>
      </c>
      <c r="N7" s="76">
        <v>0</v>
      </c>
      <c r="O7" s="76">
        <v>0</v>
      </c>
      <c r="P7" s="76">
        <v>10</v>
      </c>
      <c r="Q7" s="76">
        <v>0</v>
      </c>
      <c r="R7" s="76">
        <f t="shared" si="3"/>
        <v>90</v>
      </c>
      <c r="S7" s="76">
        <f t="shared" si="4"/>
        <v>255</v>
      </c>
      <c r="T7" s="77"/>
      <c r="U7" s="69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s="72" customFormat="1" ht="15.75" customHeight="1">
      <c r="A8" s="66">
        <v>11</v>
      </c>
      <c r="B8" s="124">
        <v>11</v>
      </c>
      <c r="C8" s="125">
        <v>34</v>
      </c>
      <c r="D8" s="126" t="s">
        <v>94</v>
      </c>
      <c r="E8" s="127" t="str">
        <f t="shared" si="0"/>
        <v>Теодора</v>
      </c>
      <c r="F8" s="127" t="str">
        <f t="shared" si="1"/>
        <v>Ивановић</v>
      </c>
      <c r="G8" s="128" t="s">
        <v>7</v>
      </c>
      <c r="H8" s="128" t="s">
        <v>26</v>
      </c>
      <c r="I8" s="128" t="s">
        <v>38</v>
      </c>
      <c r="J8" s="129">
        <v>63</v>
      </c>
      <c r="K8" s="129">
        <f t="shared" si="2"/>
        <v>94</v>
      </c>
      <c r="L8" s="129">
        <v>6</v>
      </c>
      <c r="M8" s="129">
        <v>0</v>
      </c>
      <c r="N8" s="129">
        <v>0</v>
      </c>
      <c r="O8" s="129">
        <v>0</v>
      </c>
      <c r="P8" s="129">
        <v>6</v>
      </c>
      <c r="Q8" s="129">
        <v>0</v>
      </c>
      <c r="R8" s="129">
        <f t="shared" si="3"/>
        <v>94</v>
      </c>
      <c r="S8" s="129">
        <f t="shared" si="4"/>
        <v>251</v>
      </c>
      <c r="T8" s="130" t="s">
        <v>126</v>
      </c>
      <c r="U8" s="136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5" s="72" customFormat="1" ht="15.75" customHeight="1">
      <c r="A9" s="66">
        <v>26</v>
      </c>
      <c r="B9" s="73">
        <v>26</v>
      </c>
      <c r="C9" s="74">
        <v>11</v>
      </c>
      <c r="D9" s="48" t="s">
        <v>113</v>
      </c>
      <c r="E9" s="75" t="str">
        <f t="shared" si="0"/>
        <v>Вук</v>
      </c>
      <c r="F9" s="75" t="str">
        <f t="shared" si="1"/>
        <v>Средојевић</v>
      </c>
      <c r="G9" s="13" t="s">
        <v>9</v>
      </c>
      <c r="H9" s="13" t="s">
        <v>42</v>
      </c>
      <c r="I9" s="13" t="s">
        <v>27</v>
      </c>
      <c r="J9" s="76">
        <v>61</v>
      </c>
      <c r="K9" s="76">
        <f t="shared" si="2"/>
        <v>95</v>
      </c>
      <c r="L9" s="76">
        <v>5</v>
      </c>
      <c r="M9" s="76">
        <v>0</v>
      </c>
      <c r="N9" s="76">
        <v>0</v>
      </c>
      <c r="O9" s="76">
        <v>0</v>
      </c>
      <c r="P9" s="76">
        <v>6</v>
      </c>
      <c r="Q9" s="76">
        <v>0</v>
      </c>
      <c r="R9" s="76">
        <f t="shared" si="3"/>
        <v>94</v>
      </c>
      <c r="S9" s="76">
        <f t="shared" si="4"/>
        <v>250</v>
      </c>
      <c r="T9" s="77"/>
      <c r="U9" s="69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5" s="72" customFormat="1" ht="15.75" customHeight="1">
      <c r="A10" s="66">
        <v>5</v>
      </c>
      <c r="B10" s="124">
        <v>5</v>
      </c>
      <c r="C10" s="125">
        <v>45</v>
      </c>
      <c r="D10" s="131" t="s">
        <v>84</v>
      </c>
      <c r="E10" s="127" t="str">
        <f t="shared" si="0"/>
        <v>Лана</v>
      </c>
      <c r="F10" s="127" t="str">
        <f t="shared" si="1"/>
        <v>Јанић</v>
      </c>
      <c r="G10" s="128" t="s">
        <v>81</v>
      </c>
      <c r="H10" s="128" t="s">
        <v>82</v>
      </c>
      <c r="I10" s="128" t="s">
        <v>83</v>
      </c>
      <c r="J10" s="129">
        <v>50</v>
      </c>
      <c r="K10" s="129">
        <f t="shared" si="2"/>
        <v>88</v>
      </c>
      <c r="L10" s="129">
        <v>12</v>
      </c>
      <c r="M10" s="129">
        <v>0</v>
      </c>
      <c r="N10" s="129">
        <v>0</v>
      </c>
      <c r="O10" s="129">
        <v>0</v>
      </c>
      <c r="P10" s="129">
        <v>6</v>
      </c>
      <c r="Q10" s="129">
        <v>0</v>
      </c>
      <c r="R10" s="129">
        <f t="shared" si="3"/>
        <v>94</v>
      </c>
      <c r="S10" s="129">
        <f t="shared" si="4"/>
        <v>232</v>
      </c>
      <c r="T10" s="130" t="s">
        <v>127</v>
      </c>
      <c r="U10" s="136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 s="72" customFormat="1" ht="15.75" customHeight="1">
      <c r="A11" s="66">
        <v>12</v>
      </c>
      <c r="B11" s="124">
        <v>12</v>
      </c>
      <c r="C11" s="125">
        <v>49</v>
      </c>
      <c r="D11" s="126" t="s">
        <v>95</v>
      </c>
      <c r="E11" s="127" t="str">
        <f t="shared" si="0"/>
        <v>Анђела</v>
      </c>
      <c r="F11" s="127" t="str">
        <f t="shared" si="1"/>
        <v>Маринковић</v>
      </c>
      <c r="G11" s="128" t="s">
        <v>7</v>
      </c>
      <c r="H11" s="128" t="s">
        <v>26</v>
      </c>
      <c r="I11" s="128" t="s">
        <v>38</v>
      </c>
      <c r="J11" s="129">
        <v>51</v>
      </c>
      <c r="K11" s="129">
        <f t="shared" si="2"/>
        <v>97</v>
      </c>
      <c r="L11" s="129">
        <v>3</v>
      </c>
      <c r="M11" s="129">
        <v>0</v>
      </c>
      <c r="N11" s="129">
        <v>4</v>
      </c>
      <c r="O11" s="129">
        <v>0</v>
      </c>
      <c r="P11" s="129">
        <v>12</v>
      </c>
      <c r="Q11" s="129">
        <v>0</v>
      </c>
      <c r="R11" s="129">
        <f t="shared" si="3"/>
        <v>84</v>
      </c>
      <c r="S11" s="129">
        <f t="shared" si="4"/>
        <v>232</v>
      </c>
      <c r="T11" s="130" t="s">
        <v>128</v>
      </c>
      <c r="U11" s="136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 s="72" customFormat="1" ht="15.75" customHeight="1">
      <c r="A12" s="66">
        <v>22</v>
      </c>
      <c r="B12" s="73">
        <v>22</v>
      </c>
      <c r="C12" s="74">
        <v>33</v>
      </c>
      <c r="D12" s="48" t="s">
        <v>105</v>
      </c>
      <c r="E12" s="75" t="str">
        <f t="shared" si="0"/>
        <v>Сузана</v>
      </c>
      <c r="F12" s="75" t="str">
        <f t="shared" si="1"/>
        <v>Илић</v>
      </c>
      <c r="G12" s="13" t="s">
        <v>40</v>
      </c>
      <c r="H12" s="13" t="s">
        <v>41</v>
      </c>
      <c r="I12" s="40" t="s">
        <v>44</v>
      </c>
      <c r="J12" s="76">
        <v>59</v>
      </c>
      <c r="K12" s="76">
        <f t="shared" si="2"/>
        <v>81</v>
      </c>
      <c r="L12" s="76">
        <v>19</v>
      </c>
      <c r="M12" s="76">
        <v>0</v>
      </c>
      <c r="N12" s="76">
        <v>0</v>
      </c>
      <c r="O12" s="76">
        <v>0</v>
      </c>
      <c r="P12" s="76">
        <v>10</v>
      </c>
      <c r="Q12" s="76">
        <v>0</v>
      </c>
      <c r="R12" s="76">
        <f t="shared" si="3"/>
        <v>90</v>
      </c>
      <c r="S12" s="76">
        <f t="shared" si="4"/>
        <v>230</v>
      </c>
      <c r="T12" s="77"/>
      <c r="U12" s="69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s="72" customFormat="1" ht="15.75" customHeight="1">
      <c r="A13" s="66">
        <v>16</v>
      </c>
      <c r="B13" s="73">
        <v>16</v>
      </c>
      <c r="C13" s="74">
        <v>43</v>
      </c>
      <c r="D13" s="46" t="s">
        <v>100</v>
      </c>
      <c r="E13" s="75" t="str">
        <f t="shared" si="0"/>
        <v>Андријана</v>
      </c>
      <c r="F13" s="75" t="str">
        <f t="shared" si="1"/>
        <v>Миљковић</v>
      </c>
      <c r="G13" s="13" t="s">
        <v>10</v>
      </c>
      <c r="H13" s="13" t="s">
        <v>26</v>
      </c>
      <c r="I13" s="14" t="s">
        <v>28</v>
      </c>
      <c r="J13" s="76">
        <v>41</v>
      </c>
      <c r="K13" s="76">
        <f t="shared" si="2"/>
        <v>94</v>
      </c>
      <c r="L13" s="76">
        <v>6</v>
      </c>
      <c r="M13" s="76">
        <v>0</v>
      </c>
      <c r="N13" s="76">
        <v>0</v>
      </c>
      <c r="O13" s="76">
        <v>0</v>
      </c>
      <c r="P13" s="76">
        <v>4</v>
      </c>
      <c r="Q13" s="76">
        <v>2</v>
      </c>
      <c r="R13" s="76">
        <f t="shared" si="3"/>
        <v>94</v>
      </c>
      <c r="S13" s="76">
        <f t="shared" si="4"/>
        <v>229</v>
      </c>
      <c r="T13" s="77"/>
      <c r="U13" s="69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s="72" customFormat="1" ht="15.75" customHeight="1">
      <c r="A14" s="66">
        <v>28</v>
      </c>
      <c r="B14" s="73">
        <v>28</v>
      </c>
      <c r="C14" s="74">
        <v>32</v>
      </c>
      <c r="D14" s="48" t="s">
        <v>115</v>
      </c>
      <c r="E14" s="75" t="str">
        <f t="shared" si="0"/>
        <v>Искра</v>
      </c>
      <c r="F14" s="75" t="str">
        <f t="shared" si="1"/>
        <v>Ћурчић</v>
      </c>
      <c r="G14" s="13" t="s">
        <v>9</v>
      </c>
      <c r="H14" s="13" t="s">
        <v>42</v>
      </c>
      <c r="I14" s="13" t="s">
        <v>27</v>
      </c>
      <c r="J14" s="76">
        <v>41</v>
      </c>
      <c r="K14" s="76">
        <f t="shared" si="2"/>
        <v>93</v>
      </c>
      <c r="L14" s="76">
        <v>7</v>
      </c>
      <c r="M14" s="76">
        <v>0</v>
      </c>
      <c r="N14" s="76">
        <v>8</v>
      </c>
      <c r="O14" s="76">
        <v>0</v>
      </c>
      <c r="P14" s="76">
        <v>2</v>
      </c>
      <c r="Q14" s="76">
        <v>0</v>
      </c>
      <c r="R14" s="76">
        <f t="shared" si="3"/>
        <v>90</v>
      </c>
      <c r="S14" s="76">
        <f t="shared" si="4"/>
        <v>224</v>
      </c>
      <c r="T14" s="77"/>
      <c r="U14" s="69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s="72" customFormat="1" ht="15.75" customHeight="1">
      <c r="A15" s="66">
        <v>10</v>
      </c>
      <c r="B15" s="73">
        <v>10</v>
      </c>
      <c r="C15" s="74">
        <v>41</v>
      </c>
      <c r="D15" s="46" t="s">
        <v>93</v>
      </c>
      <c r="E15" s="75" t="str">
        <f t="shared" si="0"/>
        <v>Никола</v>
      </c>
      <c r="F15" s="75" t="str">
        <f t="shared" si="1"/>
        <v>Јовановић</v>
      </c>
      <c r="G15" s="13" t="s">
        <v>7</v>
      </c>
      <c r="H15" s="13" t="s">
        <v>26</v>
      </c>
      <c r="I15" s="13" t="s">
        <v>38</v>
      </c>
      <c r="J15" s="76">
        <v>40</v>
      </c>
      <c r="K15" s="76">
        <f t="shared" si="2"/>
        <v>96</v>
      </c>
      <c r="L15" s="76">
        <v>4</v>
      </c>
      <c r="M15" s="76">
        <v>0</v>
      </c>
      <c r="N15" s="76">
        <v>0</v>
      </c>
      <c r="O15" s="76">
        <v>0</v>
      </c>
      <c r="P15" s="76">
        <v>12</v>
      </c>
      <c r="Q15" s="76">
        <v>2</v>
      </c>
      <c r="R15" s="76">
        <f t="shared" si="3"/>
        <v>86</v>
      </c>
      <c r="S15" s="76">
        <f t="shared" si="4"/>
        <v>222</v>
      </c>
      <c r="T15" s="77"/>
      <c r="U15" s="69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21" ht="15.75" customHeight="1">
      <c r="A16" s="66">
        <v>13</v>
      </c>
      <c r="B16" s="73">
        <v>13</v>
      </c>
      <c r="C16" s="74">
        <v>36</v>
      </c>
      <c r="D16" s="46" t="s">
        <v>122</v>
      </c>
      <c r="E16" s="75" t="str">
        <f t="shared" si="0"/>
        <v>Неда</v>
      </c>
      <c r="F16" s="75" t="str">
        <f t="shared" si="1"/>
        <v>Савић</v>
      </c>
      <c r="G16" s="13" t="s">
        <v>10</v>
      </c>
      <c r="H16" s="13" t="s">
        <v>26</v>
      </c>
      <c r="I16" s="14" t="s">
        <v>28</v>
      </c>
      <c r="J16" s="76">
        <v>52</v>
      </c>
      <c r="K16" s="76">
        <f t="shared" si="2"/>
        <v>86</v>
      </c>
      <c r="L16" s="76">
        <v>14</v>
      </c>
      <c r="M16" s="76">
        <v>0</v>
      </c>
      <c r="N16" s="76">
        <v>8</v>
      </c>
      <c r="O16" s="76">
        <v>2</v>
      </c>
      <c r="P16" s="76">
        <v>8</v>
      </c>
      <c r="Q16" s="76">
        <v>0</v>
      </c>
      <c r="R16" s="76">
        <f t="shared" si="3"/>
        <v>82</v>
      </c>
      <c r="S16" s="76">
        <f t="shared" si="4"/>
        <v>220</v>
      </c>
      <c r="T16" s="78"/>
      <c r="U16" s="79"/>
    </row>
    <row r="17" spans="1:21" ht="15.75" customHeight="1">
      <c r="A17" s="66">
        <v>7</v>
      </c>
      <c r="B17" s="73">
        <v>7</v>
      </c>
      <c r="C17" s="74">
        <v>38</v>
      </c>
      <c r="D17" s="46" t="s">
        <v>86</v>
      </c>
      <c r="E17" s="75" t="str">
        <f t="shared" si="0"/>
        <v>Никола</v>
      </c>
      <c r="F17" s="75" t="str">
        <f t="shared" si="1"/>
        <v>Савић</v>
      </c>
      <c r="G17" s="13" t="s">
        <v>81</v>
      </c>
      <c r="H17" s="13" t="s">
        <v>82</v>
      </c>
      <c r="I17" s="13" t="s">
        <v>83</v>
      </c>
      <c r="J17" s="76">
        <v>33</v>
      </c>
      <c r="K17" s="76">
        <f t="shared" si="2"/>
        <v>97</v>
      </c>
      <c r="L17" s="76">
        <v>3</v>
      </c>
      <c r="M17" s="76">
        <v>0</v>
      </c>
      <c r="N17" s="76">
        <v>4</v>
      </c>
      <c r="O17" s="76">
        <v>0</v>
      </c>
      <c r="P17" s="76">
        <v>6</v>
      </c>
      <c r="Q17" s="76">
        <v>0</v>
      </c>
      <c r="R17" s="76">
        <f t="shared" si="3"/>
        <v>90</v>
      </c>
      <c r="S17" s="76">
        <f t="shared" si="4"/>
        <v>220</v>
      </c>
      <c r="T17" s="78"/>
      <c r="U17" s="79"/>
    </row>
    <row r="18" spans="1:21" ht="15.75" customHeight="1">
      <c r="A18" s="66">
        <v>6</v>
      </c>
      <c r="B18" s="73">
        <v>6</v>
      </c>
      <c r="C18" s="74">
        <v>17</v>
      </c>
      <c r="D18" s="39" t="s">
        <v>85</v>
      </c>
      <c r="E18" s="75" t="str">
        <f t="shared" si="0"/>
        <v>Евгенија</v>
      </c>
      <c r="F18" s="75" t="str">
        <f t="shared" si="1"/>
        <v>Миладиновић</v>
      </c>
      <c r="G18" s="13" t="s">
        <v>81</v>
      </c>
      <c r="H18" s="13" t="s">
        <v>82</v>
      </c>
      <c r="I18" s="13" t="s">
        <v>83</v>
      </c>
      <c r="J18" s="76">
        <v>44</v>
      </c>
      <c r="K18" s="76">
        <f t="shared" si="2"/>
        <v>81</v>
      </c>
      <c r="L18" s="76">
        <v>19</v>
      </c>
      <c r="M18" s="76">
        <v>0</v>
      </c>
      <c r="N18" s="76">
        <v>0</v>
      </c>
      <c r="O18" s="76">
        <v>0</v>
      </c>
      <c r="P18" s="76">
        <v>6</v>
      </c>
      <c r="Q18" s="76">
        <v>0</v>
      </c>
      <c r="R18" s="76">
        <f t="shared" si="3"/>
        <v>94</v>
      </c>
      <c r="S18" s="76">
        <f t="shared" si="4"/>
        <v>219</v>
      </c>
      <c r="T18" s="78"/>
      <c r="U18" s="80"/>
    </row>
    <row r="19" spans="1:21" ht="15.75" customHeight="1">
      <c r="A19" s="66">
        <v>19</v>
      </c>
      <c r="B19" s="168">
        <v>19</v>
      </c>
      <c r="C19" s="169">
        <v>23</v>
      </c>
      <c r="D19" s="170" t="s">
        <v>102</v>
      </c>
      <c r="E19" s="171" t="str">
        <f t="shared" si="0"/>
        <v>Марко</v>
      </c>
      <c r="F19" s="171" t="str">
        <f t="shared" si="1"/>
        <v>Ивановић</v>
      </c>
      <c r="G19" s="172" t="s">
        <v>8</v>
      </c>
      <c r="H19" s="172" t="s">
        <v>39</v>
      </c>
      <c r="I19" s="173" t="s">
        <v>49</v>
      </c>
      <c r="J19" s="174">
        <v>40</v>
      </c>
      <c r="K19" s="174">
        <f t="shared" si="2"/>
        <v>89</v>
      </c>
      <c r="L19" s="174">
        <v>11</v>
      </c>
      <c r="M19" s="174">
        <v>4</v>
      </c>
      <c r="N19" s="174">
        <v>0</v>
      </c>
      <c r="O19" s="174">
        <v>0</v>
      </c>
      <c r="P19" s="174">
        <v>6</v>
      </c>
      <c r="Q19" s="174">
        <v>0</v>
      </c>
      <c r="R19" s="174">
        <f t="shared" si="3"/>
        <v>90</v>
      </c>
      <c r="S19" s="174">
        <f t="shared" si="4"/>
        <v>219</v>
      </c>
      <c r="T19" s="78"/>
      <c r="U19" s="79"/>
    </row>
    <row r="20" spans="1:21" ht="15.75" customHeight="1">
      <c r="A20" s="66">
        <v>27</v>
      </c>
      <c r="B20" s="73">
        <v>27</v>
      </c>
      <c r="C20" s="74">
        <v>25</v>
      </c>
      <c r="D20" s="48" t="s">
        <v>114</v>
      </c>
      <c r="E20" s="75" t="str">
        <f t="shared" si="0"/>
        <v>Сара</v>
      </c>
      <c r="F20" s="75" t="str">
        <f t="shared" si="1"/>
        <v>Дедић</v>
      </c>
      <c r="G20" s="13" t="s">
        <v>9</v>
      </c>
      <c r="H20" s="13" t="s">
        <v>42</v>
      </c>
      <c r="I20" s="13" t="s">
        <v>27</v>
      </c>
      <c r="J20" s="76">
        <v>39</v>
      </c>
      <c r="K20" s="76">
        <f t="shared" si="2"/>
        <v>82</v>
      </c>
      <c r="L20" s="76">
        <v>18</v>
      </c>
      <c r="M20" s="76">
        <v>0</v>
      </c>
      <c r="N20" s="76">
        <v>0</v>
      </c>
      <c r="O20" s="76">
        <v>0</v>
      </c>
      <c r="P20" s="76">
        <v>2</v>
      </c>
      <c r="Q20" s="76">
        <v>0</v>
      </c>
      <c r="R20" s="76">
        <f t="shared" si="3"/>
        <v>98</v>
      </c>
      <c r="S20" s="76">
        <f t="shared" si="4"/>
        <v>219</v>
      </c>
      <c r="T20" s="78"/>
      <c r="U20" s="80"/>
    </row>
    <row r="21" spans="1:21" ht="15.75" customHeight="1">
      <c r="A21" s="66">
        <v>8</v>
      </c>
      <c r="B21" s="73">
        <v>8</v>
      </c>
      <c r="C21" s="74">
        <v>31</v>
      </c>
      <c r="D21" s="46" t="s">
        <v>87</v>
      </c>
      <c r="E21" s="75" t="str">
        <f t="shared" si="0"/>
        <v>Михајло</v>
      </c>
      <c r="F21" s="75" t="str">
        <f t="shared" si="1"/>
        <v>Живановић</v>
      </c>
      <c r="G21" s="13" t="s">
        <v>81</v>
      </c>
      <c r="H21" s="13" t="s">
        <v>82</v>
      </c>
      <c r="I21" s="13" t="s">
        <v>83</v>
      </c>
      <c r="J21" s="76">
        <v>31</v>
      </c>
      <c r="K21" s="76">
        <f t="shared" si="2"/>
        <v>79</v>
      </c>
      <c r="L21" s="76">
        <v>21</v>
      </c>
      <c r="M21" s="76">
        <v>0</v>
      </c>
      <c r="N21" s="76">
        <v>0</v>
      </c>
      <c r="O21" s="76">
        <v>0</v>
      </c>
      <c r="P21" s="76">
        <v>4</v>
      </c>
      <c r="Q21" s="76">
        <v>0</v>
      </c>
      <c r="R21" s="76">
        <f t="shared" si="3"/>
        <v>96</v>
      </c>
      <c r="S21" s="76">
        <f t="shared" si="4"/>
        <v>206</v>
      </c>
      <c r="T21" s="78"/>
      <c r="U21" s="81"/>
    </row>
    <row r="22" spans="1:21" ht="15.75" customHeight="1">
      <c r="A22" s="66">
        <v>18</v>
      </c>
      <c r="B22" s="168">
        <v>18</v>
      </c>
      <c r="C22" s="169">
        <v>37</v>
      </c>
      <c r="D22" s="170" t="s">
        <v>101</v>
      </c>
      <c r="E22" s="171" t="str">
        <f t="shared" si="0"/>
        <v>Миона</v>
      </c>
      <c r="F22" s="171" t="str">
        <f t="shared" si="1"/>
        <v>Стевановић</v>
      </c>
      <c r="G22" s="172" t="s">
        <v>8</v>
      </c>
      <c r="H22" s="172" t="s">
        <v>39</v>
      </c>
      <c r="I22" s="173" t="s">
        <v>49</v>
      </c>
      <c r="J22" s="174">
        <v>18</v>
      </c>
      <c r="K22" s="174">
        <f t="shared" si="2"/>
        <v>91</v>
      </c>
      <c r="L22" s="174">
        <v>9</v>
      </c>
      <c r="M22" s="174">
        <v>0</v>
      </c>
      <c r="N22" s="174">
        <v>0</v>
      </c>
      <c r="O22" s="174">
        <v>0</v>
      </c>
      <c r="P22" s="174">
        <v>6</v>
      </c>
      <c r="Q22" s="174">
        <v>0</v>
      </c>
      <c r="R22" s="174">
        <f t="shared" si="3"/>
        <v>94</v>
      </c>
      <c r="S22" s="174">
        <f t="shared" si="4"/>
        <v>203</v>
      </c>
      <c r="T22" s="78"/>
      <c r="U22" s="80"/>
    </row>
    <row r="23" spans="1:21" ht="15.75" customHeight="1">
      <c r="A23" s="66">
        <v>23</v>
      </c>
      <c r="B23" s="73">
        <v>23</v>
      </c>
      <c r="C23" s="74">
        <v>55</v>
      </c>
      <c r="D23" s="48" t="s">
        <v>106</v>
      </c>
      <c r="E23" s="75" t="str">
        <f t="shared" si="0"/>
        <v>Сара</v>
      </c>
      <c r="F23" s="75" t="str">
        <f t="shared" si="1"/>
        <v>Крстић</v>
      </c>
      <c r="G23" s="13" t="s">
        <v>40</v>
      </c>
      <c r="H23" s="13" t="s">
        <v>41</v>
      </c>
      <c r="I23" s="40" t="s">
        <v>44</v>
      </c>
      <c r="J23" s="76">
        <v>54</v>
      </c>
      <c r="K23" s="76">
        <f t="shared" si="2"/>
        <v>53</v>
      </c>
      <c r="L23" s="76">
        <v>47</v>
      </c>
      <c r="M23" s="76">
        <v>0</v>
      </c>
      <c r="N23" s="76">
        <v>0</v>
      </c>
      <c r="O23" s="76">
        <v>0</v>
      </c>
      <c r="P23" s="76">
        <v>8</v>
      </c>
      <c r="Q23" s="76">
        <v>0</v>
      </c>
      <c r="R23" s="76">
        <f t="shared" si="3"/>
        <v>92</v>
      </c>
      <c r="S23" s="76">
        <f t="shared" si="4"/>
        <v>199</v>
      </c>
      <c r="T23" s="78"/>
      <c r="U23" s="81"/>
    </row>
    <row r="24" spans="1:21" ht="15.75" customHeight="1">
      <c r="A24" s="66">
        <v>20</v>
      </c>
      <c r="B24" s="168">
        <v>20</v>
      </c>
      <c r="C24" s="169">
        <v>30</v>
      </c>
      <c r="D24" s="170" t="s">
        <v>103</v>
      </c>
      <c r="E24" s="171" t="str">
        <f t="shared" si="0"/>
        <v>Огњен</v>
      </c>
      <c r="F24" s="171" t="str">
        <f t="shared" si="1"/>
        <v>Карајовић</v>
      </c>
      <c r="G24" s="172" t="s">
        <v>8</v>
      </c>
      <c r="H24" s="172" t="s">
        <v>39</v>
      </c>
      <c r="I24" s="173" t="s">
        <v>49</v>
      </c>
      <c r="J24" s="174">
        <v>29</v>
      </c>
      <c r="K24" s="174">
        <f t="shared" si="2"/>
        <v>83</v>
      </c>
      <c r="L24" s="174">
        <v>17</v>
      </c>
      <c r="M24" s="174">
        <v>0</v>
      </c>
      <c r="N24" s="174">
        <v>4</v>
      </c>
      <c r="O24" s="174">
        <v>2</v>
      </c>
      <c r="P24" s="174">
        <v>8</v>
      </c>
      <c r="Q24" s="174">
        <v>0</v>
      </c>
      <c r="R24" s="174">
        <f t="shared" si="3"/>
        <v>86</v>
      </c>
      <c r="S24" s="174">
        <f t="shared" si="4"/>
        <v>198</v>
      </c>
      <c r="T24" s="78"/>
      <c r="U24" s="81"/>
    </row>
    <row r="25" spans="1:21" ht="15.75" customHeight="1">
      <c r="A25" s="66">
        <v>21</v>
      </c>
      <c r="B25" s="73">
        <v>21</v>
      </c>
      <c r="C25" s="74">
        <v>26</v>
      </c>
      <c r="D25" s="48" t="s">
        <v>104</v>
      </c>
      <c r="E25" s="75" t="str">
        <f t="shared" si="0"/>
        <v>Јован</v>
      </c>
      <c r="F25" s="75" t="str">
        <f t="shared" si="1"/>
        <v>Спасић</v>
      </c>
      <c r="G25" s="13" t="s">
        <v>40</v>
      </c>
      <c r="H25" s="13" t="s">
        <v>41</v>
      </c>
      <c r="I25" s="40" t="s">
        <v>44</v>
      </c>
      <c r="J25" s="76">
        <v>40</v>
      </c>
      <c r="K25" s="76">
        <f t="shared" si="2"/>
        <v>53</v>
      </c>
      <c r="L25" s="76">
        <v>47</v>
      </c>
      <c r="M25" s="76">
        <v>0</v>
      </c>
      <c r="N25" s="76">
        <v>0</v>
      </c>
      <c r="O25" s="76">
        <v>0</v>
      </c>
      <c r="P25" s="76">
        <v>6</v>
      </c>
      <c r="Q25" s="76">
        <v>0</v>
      </c>
      <c r="R25" s="76">
        <f t="shared" si="3"/>
        <v>94</v>
      </c>
      <c r="S25" s="76">
        <f t="shared" si="4"/>
        <v>187</v>
      </c>
      <c r="T25" s="78"/>
      <c r="U25" s="80"/>
    </row>
    <row r="26" spans="1:21" ht="15.75" customHeight="1">
      <c r="A26" s="66">
        <v>2</v>
      </c>
      <c r="B26" s="73">
        <v>2</v>
      </c>
      <c r="C26" s="74">
        <v>35</v>
      </c>
      <c r="D26" s="39" t="s">
        <v>75</v>
      </c>
      <c r="E26" s="75" t="str">
        <f t="shared" si="0"/>
        <v>Матеја</v>
      </c>
      <c r="F26" s="75" t="str">
        <f t="shared" si="1"/>
        <v>Миленковић</v>
      </c>
      <c r="G26" s="15" t="s">
        <v>11</v>
      </c>
      <c r="H26" s="13" t="s">
        <v>43</v>
      </c>
      <c r="I26" s="13" t="s">
        <v>60</v>
      </c>
      <c r="J26" s="76">
        <v>24</v>
      </c>
      <c r="K26" s="76">
        <f t="shared" si="2"/>
        <v>74</v>
      </c>
      <c r="L26" s="76">
        <v>26</v>
      </c>
      <c r="M26" s="76">
        <v>0</v>
      </c>
      <c r="N26" s="76">
        <v>8</v>
      </c>
      <c r="O26" s="76">
        <v>0</v>
      </c>
      <c r="P26" s="76">
        <v>8</v>
      </c>
      <c r="Q26" s="76">
        <v>0</v>
      </c>
      <c r="R26" s="76">
        <f t="shared" si="3"/>
        <v>84</v>
      </c>
      <c r="S26" s="76">
        <f t="shared" si="4"/>
        <v>182</v>
      </c>
      <c r="T26" s="78"/>
      <c r="U26" s="80"/>
    </row>
    <row r="27" spans="1:21" ht="15.75" customHeight="1">
      <c r="A27" s="66">
        <v>3</v>
      </c>
      <c r="B27" s="73">
        <v>3</v>
      </c>
      <c r="C27" s="74">
        <v>21</v>
      </c>
      <c r="D27" s="39" t="s">
        <v>76</v>
      </c>
      <c r="E27" s="75" t="str">
        <f t="shared" si="0"/>
        <v>Биљана</v>
      </c>
      <c r="F27" s="75" t="str">
        <f t="shared" si="1"/>
        <v>Миловановић</v>
      </c>
      <c r="G27" s="15" t="s">
        <v>11</v>
      </c>
      <c r="H27" s="13" t="s">
        <v>43</v>
      </c>
      <c r="I27" s="13" t="s">
        <v>61</v>
      </c>
      <c r="J27" s="76">
        <v>40</v>
      </c>
      <c r="K27" s="76">
        <f t="shared" si="2"/>
        <v>47</v>
      </c>
      <c r="L27" s="76">
        <v>53</v>
      </c>
      <c r="M27" s="76">
        <v>0</v>
      </c>
      <c r="N27" s="76">
        <v>0</v>
      </c>
      <c r="O27" s="76">
        <v>0</v>
      </c>
      <c r="P27" s="76">
        <v>6</v>
      </c>
      <c r="Q27" s="76">
        <v>0</v>
      </c>
      <c r="R27" s="76">
        <f t="shared" si="3"/>
        <v>94</v>
      </c>
      <c r="S27" s="76">
        <f t="shared" si="4"/>
        <v>181</v>
      </c>
      <c r="T27" s="78"/>
      <c r="U27" s="81"/>
    </row>
    <row r="28" spans="1:21" ht="15.75" customHeight="1">
      <c r="A28" s="66">
        <v>1</v>
      </c>
      <c r="B28" s="73">
        <v>1</v>
      </c>
      <c r="C28" s="74"/>
      <c r="D28" s="39" t="s">
        <v>74</v>
      </c>
      <c r="E28" s="75" t="str">
        <f t="shared" si="0"/>
        <v>Душан</v>
      </c>
      <c r="F28" s="75" t="str">
        <f t="shared" si="1"/>
        <v>Ракић</v>
      </c>
      <c r="G28" s="15" t="s">
        <v>11</v>
      </c>
      <c r="H28" s="13" t="s">
        <v>43</v>
      </c>
      <c r="I28" s="13" t="s">
        <v>61</v>
      </c>
      <c r="J28" s="76"/>
      <c r="K28" s="76">
        <v>0</v>
      </c>
      <c r="L28" s="76"/>
      <c r="M28" s="76"/>
      <c r="N28" s="76"/>
      <c r="O28" s="76"/>
      <c r="P28" s="76"/>
      <c r="Q28" s="76"/>
      <c r="R28" s="76">
        <v>0</v>
      </c>
      <c r="S28" s="76">
        <f t="shared" si="4"/>
        <v>0</v>
      </c>
      <c r="T28" s="78"/>
      <c r="U28" s="81"/>
    </row>
    <row r="29" spans="1:21" ht="15.75" customHeight="1">
      <c r="A29" s="66">
        <v>4</v>
      </c>
      <c r="B29" s="73">
        <v>4</v>
      </c>
      <c r="C29" s="74"/>
      <c r="D29" s="39" t="s">
        <v>77</v>
      </c>
      <c r="E29" s="75" t="str">
        <f t="shared" si="0"/>
        <v>Јована</v>
      </c>
      <c r="F29" s="75" t="str">
        <f t="shared" si="1"/>
        <v>Шукић</v>
      </c>
      <c r="G29" s="15" t="s">
        <v>11</v>
      </c>
      <c r="H29" s="13" t="s">
        <v>43</v>
      </c>
      <c r="I29" s="13" t="s">
        <v>61</v>
      </c>
      <c r="J29" s="76"/>
      <c r="K29" s="76">
        <v>0</v>
      </c>
      <c r="L29" s="76"/>
      <c r="M29" s="76"/>
      <c r="N29" s="76"/>
      <c r="O29" s="76"/>
      <c r="P29" s="76"/>
      <c r="Q29" s="76"/>
      <c r="R29" s="76">
        <v>0</v>
      </c>
      <c r="S29" s="76">
        <f t="shared" si="4"/>
        <v>0</v>
      </c>
      <c r="T29" s="78"/>
      <c r="U29" s="81"/>
    </row>
    <row r="30" spans="1:21" ht="15.75" customHeight="1">
      <c r="A30" s="66">
        <v>17</v>
      </c>
      <c r="B30" s="73">
        <v>17</v>
      </c>
      <c r="C30" s="74"/>
      <c r="D30" s="46" t="s">
        <v>69</v>
      </c>
      <c r="E30" s="75" t="str">
        <f t="shared" si="0"/>
        <v>Ивона</v>
      </c>
      <c r="F30" s="75" t="str">
        <f t="shared" si="1"/>
        <v>Костић</v>
      </c>
      <c r="G30" s="13" t="s">
        <v>8</v>
      </c>
      <c r="H30" s="13" t="s">
        <v>39</v>
      </c>
      <c r="I30" s="40" t="s">
        <v>49</v>
      </c>
      <c r="J30" s="76"/>
      <c r="K30" s="76">
        <v>0</v>
      </c>
      <c r="L30" s="76"/>
      <c r="M30" s="76"/>
      <c r="N30" s="76"/>
      <c r="O30" s="76"/>
      <c r="P30" s="76"/>
      <c r="Q30" s="76"/>
      <c r="R30" s="76">
        <v>0</v>
      </c>
      <c r="S30" s="76">
        <f t="shared" si="4"/>
        <v>0</v>
      </c>
      <c r="T30" s="78"/>
      <c r="U30" s="80"/>
    </row>
    <row r="31" spans="1:21" ht="15.75" customHeight="1">
      <c r="A31" s="66">
        <v>24</v>
      </c>
      <c r="B31" s="73">
        <v>24</v>
      </c>
      <c r="C31" s="74"/>
      <c r="D31" s="48" t="s">
        <v>107</v>
      </c>
      <c r="E31" s="75" t="str">
        <f t="shared" si="0"/>
        <v>Стефан</v>
      </c>
      <c r="F31" s="75" t="str">
        <f t="shared" si="1"/>
        <v>Панић</v>
      </c>
      <c r="G31" s="13" t="s">
        <v>40</v>
      </c>
      <c r="H31" s="13" t="s">
        <v>41</v>
      </c>
      <c r="I31" s="40" t="s">
        <v>51</v>
      </c>
      <c r="J31" s="76"/>
      <c r="K31" s="76">
        <v>0</v>
      </c>
      <c r="L31" s="76"/>
      <c r="M31" s="76"/>
      <c r="N31" s="76"/>
      <c r="O31" s="76"/>
      <c r="P31" s="76"/>
      <c r="Q31" s="76"/>
      <c r="R31" s="76">
        <v>0</v>
      </c>
      <c r="S31" s="76">
        <f t="shared" si="4"/>
        <v>0</v>
      </c>
      <c r="T31" s="78"/>
      <c r="U31" s="80"/>
    </row>
    <row r="32" spans="1:21" ht="15.75" customHeight="1">
      <c r="A32" s="71"/>
      <c r="B32" s="103"/>
      <c r="C32" s="104"/>
      <c r="D32" s="105"/>
      <c r="E32" s="106"/>
      <c r="F32" s="106"/>
      <c r="G32" s="107"/>
      <c r="H32" s="107"/>
      <c r="I32" s="108"/>
      <c r="J32" s="109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112"/>
    </row>
    <row r="33" spans="1:21" ht="15.75" customHeight="1">
      <c r="A33" s="71"/>
      <c r="B33" s="103"/>
      <c r="C33" s="104"/>
      <c r="D33" s="105"/>
      <c r="E33" s="106"/>
      <c r="F33" s="106"/>
      <c r="G33" s="107"/>
      <c r="H33" s="107"/>
      <c r="I33" s="108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3"/>
      <c r="U33" s="90"/>
    </row>
    <row r="34" spans="1:21" ht="15.75" customHeight="1">
      <c r="A34" s="71"/>
      <c r="B34" s="103"/>
      <c r="C34" s="104"/>
      <c r="D34" s="105"/>
      <c r="E34" s="106"/>
      <c r="F34" s="106"/>
      <c r="G34" s="107"/>
      <c r="H34" s="107"/>
      <c r="I34" s="108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3"/>
      <c r="U34" s="90"/>
    </row>
    <row r="35" spans="5:22" ht="12.75" customHeight="1">
      <c r="E35" s="83"/>
      <c r="F35" s="84"/>
      <c r="K35" s="139" t="s">
        <v>58</v>
      </c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85"/>
    </row>
    <row r="36" spans="2:22" ht="15">
      <c r="B36" s="60"/>
      <c r="C36" s="60"/>
      <c r="D36" s="60"/>
      <c r="E36" s="61"/>
      <c r="F36" s="61"/>
      <c r="G36" s="60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85"/>
    </row>
  </sheetData>
  <sheetProtection/>
  <autoFilter ref="A3:S31">
    <sortState ref="A4:S36">
      <sortCondition descending="1" sortBy="value" ref="S4:S36"/>
    </sortState>
  </autoFilter>
  <mergeCells count="3">
    <mergeCell ref="A1:U1"/>
    <mergeCell ref="Y2:Z2"/>
    <mergeCell ref="K35:U35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ignoredErrors>
    <ignoredError sqref="R7:R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zoomScale="85" zoomScaleNormal="85" zoomScalePageLayoutView="0" workbookViewId="0" topLeftCell="A1">
      <pane ySplit="3" topLeftCell="A13" activePane="bottomLeft" state="frozen"/>
      <selection pane="topLeft" activeCell="E57" sqref="E57"/>
      <selection pane="bottomLeft" activeCell="B26" sqref="B26:S26"/>
    </sheetView>
  </sheetViews>
  <sheetFormatPr defaultColWidth="9.140625" defaultRowHeight="12.75"/>
  <cols>
    <col min="1" max="1" width="4.28125" style="62" hidden="1" customWidth="1"/>
    <col min="2" max="2" width="4.28125" style="62" customWidth="1"/>
    <col min="3" max="3" width="7.57421875" style="62" customWidth="1"/>
    <col min="4" max="4" width="17.7109375" style="82" hidden="1" customWidth="1"/>
    <col min="5" max="5" width="15.7109375" style="62" customWidth="1"/>
    <col min="6" max="6" width="20.28125" style="62" customWidth="1"/>
    <col min="7" max="7" width="16.8515625" style="65" customWidth="1"/>
    <col min="8" max="8" width="16.28125" style="65" customWidth="1"/>
    <col min="9" max="9" width="19.28125" style="65" customWidth="1"/>
    <col min="10" max="11" width="5.57421875" style="62" customWidth="1"/>
    <col min="12" max="17" width="5.57421875" style="62" hidden="1" customWidth="1"/>
    <col min="18" max="18" width="5.57421875" style="62" customWidth="1"/>
    <col min="19" max="19" width="6.7109375" style="62" customWidth="1"/>
    <col min="20" max="20" width="7.140625" style="62" customWidth="1"/>
    <col min="21" max="21" width="9.8515625" style="62" customWidth="1"/>
    <col min="22" max="22" width="9.140625" style="62" customWidth="1"/>
    <col min="23" max="23" width="6.8515625" style="62" customWidth="1"/>
    <col min="24" max="24" width="5.28125" style="62" customWidth="1"/>
    <col min="25" max="25" width="15.7109375" style="62" customWidth="1"/>
    <col min="26" max="26" width="17.7109375" style="62" customWidth="1"/>
    <col min="27" max="27" width="15.421875" style="62" customWidth="1"/>
    <col min="28" max="16384" width="9.140625" style="62" customWidth="1"/>
  </cols>
  <sheetData>
    <row r="1" spans="1:21" ht="24" customHeight="1">
      <c r="A1" s="137" t="s">
        <v>121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6" ht="18">
      <c r="A2" s="63"/>
      <c r="B2" s="63"/>
      <c r="C2" s="63" t="s">
        <v>13</v>
      </c>
      <c r="D2" s="64"/>
      <c r="Y2" s="138"/>
      <c r="Z2" s="138"/>
    </row>
    <row r="3" spans="1:35" s="72" customFormat="1" ht="15">
      <c r="A3" s="66"/>
      <c r="B3" s="66" t="s">
        <v>48</v>
      </c>
      <c r="C3" s="66" t="s">
        <v>47</v>
      </c>
      <c r="D3" s="67" t="s">
        <v>29</v>
      </c>
      <c r="E3" s="66" t="s">
        <v>22</v>
      </c>
      <c r="F3" s="66" t="s">
        <v>23</v>
      </c>
      <c r="G3" s="68" t="s">
        <v>25</v>
      </c>
      <c r="H3" s="68" t="s">
        <v>37</v>
      </c>
      <c r="I3" s="68" t="s">
        <v>21</v>
      </c>
      <c r="J3" s="66" t="s">
        <v>2</v>
      </c>
      <c r="K3" s="66" t="s">
        <v>3</v>
      </c>
      <c r="L3" s="66" t="s">
        <v>24</v>
      </c>
      <c r="M3" s="66" t="s">
        <v>53</v>
      </c>
      <c r="N3" s="66" t="s">
        <v>54</v>
      </c>
      <c r="O3" s="66" t="s">
        <v>55</v>
      </c>
      <c r="P3" s="66" t="s">
        <v>56</v>
      </c>
      <c r="Q3" s="66" t="s">
        <v>125</v>
      </c>
      <c r="R3" s="66" t="s">
        <v>4</v>
      </c>
      <c r="S3" s="66" t="s">
        <v>16</v>
      </c>
      <c r="T3" s="66" t="s">
        <v>5</v>
      </c>
      <c r="U3" s="69" t="s">
        <v>6</v>
      </c>
      <c r="V3" s="70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s="72" customFormat="1" ht="15" customHeight="1">
      <c r="A4" s="66">
        <v>53</v>
      </c>
      <c r="B4" s="114">
        <v>25</v>
      </c>
      <c r="C4" s="120">
        <v>4</v>
      </c>
      <c r="D4" s="116" t="s">
        <v>124</v>
      </c>
      <c r="E4" s="132" t="str">
        <f aca="true" t="shared" si="0" ref="E4:E31">LEFT(D4,FIND(" ",D4)-1)</f>
        <v>Теодор</v>
      </c>
      <c r="F4" s="132" t="str">
        <f aca="true" t="shared" si="1" ref="F4:F31">MID(D4,LEN(E4)+2,100)</f>
        <v>Станковић</v>
      </c>
      <c r="G4" s="118" t="s">
        <v>9</v>
      </c>
      <c r="H4" s="118" t="s">
        <v>42</v>
      </c>
      <c r="I4" s="118" t="s">
        <v>27</v>
      </c>
      <c r="J4" s="119">
        <v>97</v>
      </c>
      <c r="K4" s="119">
        <f aca="true" t="shared" si="2" ref="K4:K28">100-L4</f>
        <v>100</v>
      </c>
      <c r="L4" s="119">
        <v>0</v>
      </c>
      <c r="M4" s="119">
        <v>0</v>
      </c>
      <c r="N4" s="119">
        <v>0</v>
      </c>
      <c r="O4" s="119">
        <v>0</v>
      </c>
      <c r="P4" s="119">
        <v>0</v>
      </c>
      <c r="Q4" s="119">
        <v>0</v>
      </c>
      <c r="R4" s="119">
        <f aca="true" t="shared" si="3" ref="R4:R28">100-SUM(M4:Q4)</f>
        <v>100</v>
      </c>
      <c r="S4" s="119">
        <f aca="true" t="shared" si="4" ref="S4:S31">J4+K4+R4</f>
        <v>297</v>
      </c>
      <c r="T4" s="115" t="s">
        <v>126</v>
      </c>
      <c r="U4" s="12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s="72" customFormat="1" ht="15" customHeight="1">
      <c r="A5" s="66">
        <v>42</v>
      </c>
      <c r="B5" s="124">
        <v>14</v>
      </c>
      <c r="C5" s="130">
        <v>8</v>
      </c>
      <c r="D5" s="126" t="s">
        <v>64</v>
      </c>
      <c r="E5" s="133" t="str">
        <f t="shared" si="0"/>
        <v>Милица</v>
      </c>
      <c r="F5" s="133" t="str">
        <f t="shared" si="1"/>
        <v>Лацић</v>
      </c>
      <c r="G5" s="128" t="s">
        <v>10</v>
      </c>
      <c r="H5" s="128" t="s">
        <v>26</v>
      </c>
      <c r="I5" s="134" t="s">
        <v>28</v>
      </c>
      <c r="J5" s="129">
        <v>94</v>
      </c>
      <c r="K5" s="129">
        <f t="shared" si="2"/>
        <v>100</v>
      </c>
      <c r="L5" s="129">
        <v>0</v>
      </c>
      <c r="M5" s="129">
        <v>0</v>
      </c>
      <c r="N5" s="129">
        <v>0</v>
      </c>
      <c r="O5" s="129">
        <v>0</v>
      </c>
      <c r="P5" s="129">
        <v>0</v>
      </c>
      <c r="Q5" s="129">
        <v>0</v>
      </c>
      <c r="R5" s="129">
        <f t="shared" si="3"/>
        <v>100</v>
      </c>
      <c r="S5" s="129">
        <f t="shared" si="4"/>
        <v>294</v>
      </c>
      <c r="T5" s="125" t="s">
        <v>126</v>
      </c>
      <c r="U5" s="136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 s="72" customFormat="1" ht="15" customHeight="1">
      <c r="A6" s="66">
        <v>41</v>
      </c>
      <c r="B6" s="124">
        <v>13</v>
      </c>
      <c r="C6" s="130">
        <v>15</v>
      </c>
      <c r="D6" s="126" t="s">
        <v>57</v>
      </c>
      <c r="E6" s="133" t="str">
        <f t="shared" si="0"/>
        <v>Нина</v>
      </c>
      <c r="F6" s="133" t="str">
        <f t="shared" si="1"/>
        <v>Мићић</v>
      </c>
      <c r="G6" s="128" t="s">
        <v>10</v>
      </c>
      <c r="H6" s="128" t="s">
        <v>26</v>
      </c>
      <c r="I6" s="134" t="s">
        <v>28</v>
      </c>
      <c r="J6" s="129">
        <v>97</v>
      </c>
      <c r="K6" s="129">
        <f t="shared" si="2"/>
        <v>100</v>
      </c>
      <c r="L6" s="129">
        <v>0</v>
      </c>
      <c r="M6" s="129">
        <v>0</v>
      </c>
      <c r="N6" s="129">
        <v>0</v>
      </c>
      <c r="O6" s="129">
        <v>0</v>
      </c>
      <c r="P6" s="129">
        <v>4</v>
      </c>
      <c r="Q6" s="129">
        <v>0</v>
      </c>
      <c r="R6" s="129">
        <f t="shared" si="3"/>
        <v>96</v>
      </c>
      <c r="S6" s="129">
        <f t="shared" si="4"/>
        <v>293</v>
      </c>
      <c r="T6" s="125" t="s">
        <v>127</v>
      </c>
      <c r="U6" s="136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35" s="72" customFormat="1" ht="15" customHeight="1">
      <c r="A7" s="66">
        <v>44</v>
      </c>
      <c r="B7" s="114">
        <v>16</v>
      </c>
      <c r="C7" s="120">
        <v>1</v>
      </c>
      <c r="D7" s="122" t="s">
        <v>65</v>
      </c>
      <c r="E7" s="132" t="str">
        <f t="shared" si="0"/>
        <v>Никола</v>
      </c>
      <c r="F7" s="132" t="str">
        <f t="shared" si="1"/>
        <v>Рилак</v>
      </c>
      <c r="G7" s="118" t="s">
        <v>10</v>
      </c>
      <c r="H7" s="118" t="s">
        <v>26</v>
      </c>
      <c r="I7" s="123" t="s">
        <v>28</v>
      </c>
      <c r="J7" s="119">
        <v>88</v>
      </c>
      <c r="K7" s="119">
        <f t="shared" si="2"/>
        <v>100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f t="shared" si="3"/>
        <v>100</v>
      </c>
      <c r="S7" s="119">
        <f t="shared" si="4"/>
        <v>288</v>
      </c>
      <c r="T7" s="115" t="s">
        <v>127</v>
      </c>
      <c r="U7" s="12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</row>
    <row r="8" spans="1:35" s="72" customFormat="1" ht="15" customHeight="1">
      <c r="A8" s="66">
        <v>38</v>
      </c>
      <c r="B8" s="114">
        <v>10</v>
      </c>
      <c r="C8" s="120">
        <v>27</v>
      </c>
      <c r="D8" s="122" t="s">
        <v>62</v>
      </c>
      <c r="E8" s="132" t="str">
        <f t="shared" si="0"/>
        <v>Алекса</v>
      </c>
      <c r="F8" s="132" t="str">
        <f t="shared" si="1"/>
        <v>Миљковић</v>
      </c>
      <c r="G8" s="118" t="s">
        <v>7</v>
      </c>
      <c r="H8" s="118" t="s">
        <v>26</v>
      </c>
      <c r="I8" s="118" t="s">
        <v>38</v>
      </c>
      <c r="J8" s="119">
        <v>85</v>
      </c>
      <c r="K8" s="119">
        <f t="shared" si="2"/>
        <v>96</v>
      </c>
      <c r="L8" s="119">
        <v>4</v>
      </c>
      <c r="M8" s="119">
        <v>0</v>
      </c>
      <c r="N8" s="119">
        <v>0</v>
      </c>
      <c r="O8" s="119">
        <v>0</v>
      </c>
      <c r="P8" s="119">
        <v>6</v>
      </c>
      <c r="Q8" s="119">
        <v>0</v>
      </c>
      <c r="R8" s="119">
        <f t="shared" si="3"/>
        <v>94</v>
      </c>
      <c r="S8" s="119">
        <f t="shared" si="4"/>
        <v>275</v>
      </c>
      <c r="T8" s="115" t="s">
        <v>128</v>
      </c>
      <c r="U8" s="12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</row>
    <row r="9" spans="1:35" s="72" customFormat="1" ht="15" customHeight="1">
      <c r="A9" s="66">
        <v>36</v>
      </c>
      <c r="B9" s="73">
        <v>8</v>
      </c>
      <c r="C9" s="77">
        <v>3</v>
      </c>
      <c r="D9" s="46" t="s">
        <v>91</v>
      </c>
      <c r="E9" s="86" t="str">
        <f t="shared" si="0"/>
        <v>Григорије</v>
      </c>
      <c r="F9" s="86" t="str">
        <f t="shared" si="1"/>
        <v>Томић</v>
      </c>
      <c r="G9" s="13" t="s">
        <v>81</v>
      </c>
      <c r="H9" s="13" t="s">
        <v>82</v>
      </c>
      <c r="I9" s="13" t="s">
        <v>83</v>
      </c>
      <c r="J9" s="76">
        <v>82</v>
      </c>
      <c r="K9" s="76">
        <f t="shared" si="2"/>
        <v>96</v>
      </c>
      <c r="L9" s="76">
        <v>4</v>
      </c>
      <c r="M9" s="76">
        <v>4</v>
      </c>
      <c r="N9" s="76">
        <v>0</v>
      </c>
      <c r="O9" s="76">
        <v>0</v>
      </c>
      <c r="P9" s="76">
        <v>0</v>
      </c>
      <c r="Q9" s="76">
        <v>0</v>
      </c>
      <c r="R9" s="76">
        <f t="shared" si="3"/>
        <v>96</v>
      </c>
      <c r="S9" s="76">
        <f t="shared" si="4"/>
        <v>274</v>
      </c>
      <c r="T9" s="74"/>
      <c r="U9" s="69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</row>
    <row r="10" spans="1:35" s="72" customFormat="1" ht="15" customHeight="1">
      <c r="A10" s="66">
        <v>37</v>
      </c>
      <c r="B10" s="73">
        <v>9</v>
      </c>
      <c r="C10" s="77">
        <v>13</v>
      </c>
      <c r="D10" s="46" t="s">
        <v>63</v>
      </c>
      <c r="E10" s="86" t="str">
        <f t="shared" si="0"/>
        <v>Лука</v>
      </c>
      <c r="F10" s="86" t="str">
        <f t="shared" si="1"/>
        <v>Судимац</v>
      </c>
      <c r="G10" s="13" t="s">
        <v>7</v>
      </c>
      <c r="H10" s="13" t="s">
        <v>26</v>
      </c>
      <c r="I10" s="13" t="s">
        <v>38</v>
      </c>
      <c r="J10" s="76">
        <v>84</v>
      </c>
      <c r="K10" s="76">
        <f t="shared" si="2"/>
        <v>95</v>
      </c>
      <c r="L10" s="76">
        <v>5</v>
      </c>
      <c r="M10" s="76">
        <v>0</v>
      </c>
      <c r="N10" s="76">
        <v>0</v>
      </c>
      <c r="O10" s="76">
        <v>0</v>
      </c>
      <c r="P10" s="76">
        <v>6</v>
      </c>
      <c r="Q10" s="76">
        <v>0</v>
      </c>
      <c r="R10" s="76">
        <f t="shared" si="3"/>
        <v>94</v>
      </c>
      <c r="S10" s="76">
        <f t="shared" si="4"/>
        <v>273</v>
      </c>
      <c r="T10" s="74"/>
      <c r="U10" s="69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 s="72" customFormat="1" ht="15" customHeight="1">
      <c r="A11" s="66">
        <v>54</v>
      </c>
      <c r="B11" s="73">
        <v>26</v>
      </c>
      <c r="C11" s="77">
        <v>46</v>
      </c>
      <c r="D11" s="48" t="s">
        <v>116</v>
      </c>
      <c r="E11" s="86" t="str">
        <f t="shared" si="0"/>
        <v>Марко</v>
      </c>
      <c r="F11" s="86" t="str">
        <f t="shared" si="1"/>
        <v>Филиповић</v>
      </c>
      <c r="G11" s="13" t="s">
        <v>9</v>
      </c>
      <c r="H11" s="13" t="s">
        <v>42</v>
      </c>
      <c r="I11" s="13" t="s">
        <v>27</v>
      </c>
      <c r="J11" s="76">
        <v>73</v>
      </c>
      <c r="K11" s="76">
        <f t="shared" si="2"/>
        <v>100</v>
      </c>
      <c r="L11" s="76">
        <v>0</v>
      </c>
      <c r="M11" s="76">
        <v>0</v>
      </c>
      <c r="N11" s="76">
        <v>0</v>
      </c>
      <c r="O11" s="76">
        <v>0</v>
      </c>
      <c r="P11" s="76">
        <v>2</v>
      </c>
      <c r="Q11" s="76">
        <v>0</v>
      </c>
      <c r="R11" s="76">
        <f t="shared" si="3"/>
        <v>98</v>
      </c>
      <c r="S11" s="76">
        <f t="shared" si="4"/>
        <v>271</v>
      </c>
      <c r="T11" s="74"/>
      <c r="U11" s="69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 s="72" customFormat="1" ht="15" customHeight="1">
      <c r="A12" s="66">
        <v>55</v>
      </c>
      <c r="B12" s="124">
        <v>27</v>
      </c>
      <c r="C12" s="130">
        <v>54</v>
      </c>
      <c r="D12" s="135" t="s">
        <v>117</v>
      </c>
      <c r="E12" s="133" t="str">
        <f t="shared" si="0"/>
        <v>Анастасија</v>
      </c>
      <c r="F12" s="133" t="str">
        <f t="shared" si="1"/>
        <v>Ђуровић</v>
      </c>
      <c r="G12" s="128" t="s">
        <v>9</v>
      </c>
      <c r="H12" s="128" t="s">
        <v>42</v>
      </c>
      <c r="I12" s="128" t="s">
        <v>27</v>
      </c>
      <c r="J12" s="129">
        <v>79</v>
      </c>
      <c r="K12" s="129">
        <f t="shared" si="2"/>
        <v>94</v>
      </c>
      <c r="L12" s="129">
        <v>6</v>
      </c>
      <c r="M12" s="129">
        <v>0</v>
      </c>
      <c r="N12" s="129">
        <v>0</v>
      </c>
      <c r="O12" s="129">
        <v>0</v>
      </c>
      <c r="P12" s="129">
        <v>2</v>
      </c>
      <c r="Q12" s="129">
        <v>0</v>
      </c>
      <c r="R12" s="129">
        <f t="shared" si="3"/>
        <v>98</v>
      </c>
      <c r="S12" s="129">
        <f t="shared" si="4"/>
        <v>271</v>
      </c>
      <c r="T12" s="125" t="s">
        <v>128</v>
      </c>
      <c r="U12" s="136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s="72" customFormat="1" ht="15" customHeight="1">
      <c r="A13" s="66">
        <v>30</v>
      </c>
      <c r="B13" s="73">
        <v>2</v>
      </c>
      <c r="C13" s="77">
        <v>28</v>
      </c>
      <c r="D13" s="46" t="s">
        <v>79</v>
      </c>
      <c r="E13" s="86" t="str">
        <f t="shared" si="0"/>
        <v>Јована</v>
      </c>
      <c r="F13" s="86" t="str">
        <f t="shared" si="1"/>
        <v>Марковић</v>
      </c>
      <c r="G13" s="15" t="s">
        <v>11</v>
      </c>
      <c r="H13" s="15" t="s">
        <v>43</v>
      </c>
      <c r="I13" s="16" t="s">
        <v>60</v>
      </c>
      <c r="J13" s="76">
        <v>79</v>
      </c>
      <c r="K13" s="76">
        <f t="shared" si="2"/>
        <v>83</v>
      </c>
      <c r="L13" s="76">
        <v>17</v>
      </c>
      <c r="M13" s="76">
        <v>0</v>
      </c>
      <c r="N13" s="76">
        <v>0</v>
      </c>
      <c r="O13" s="76">
        <v>0</v>
      </c>
      <c r="P13" s="76">
        <v>6</v>
      </c>
      <c r="Q13" s="76">
        <v>0</v>
      </c>
      <c r="R13" s="76">
        <f t="shared" si="3"/>
        <v>94</v>
      </c>
      <c r="S13" s="76">
        <f t="shared" si="4"/>
        <v>256</v>
      </c>
      <c r="T13" s="87"/>
      <c r="U13" s="69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s="72" customFormat="1" ht="15" customHeight="1">
      <c r="A14" s="66">
        <v>31</v>
      </c>
      <c r="B14" s="73">
        <v>3</v>
      </c>
      <c r="C14" s="77">
        <v>7</v>
      </c>
      <c r="D14" s="46" t="s">
        <v>52</v>
      </c>
      <c r="E14" s="86" t="str">
        <f t="shared" si="0"/>
        <v>Никола</v>
      </c>
      <c r="F14" s="86" t="str">
        <f t="shared" si="1"/>
        <v>Ђорђевић</v>
      </c>
      <c r="G14" s="15" t="s">
        <v>11</v>
      </c>
      <c r="H14" s="15" t="s">
        <v>43</v>
      </c>
      <c r="I14" s="16" t="s">
        <v>60</v>
      </c>
      <c r="J14" s="76">
        <v>66</v>
      </c>
      <c r="K14" s="76">
        <f t="shared" si="2"/>
        <v>98</v>
      </c>
      <c r="L14" s="76">
        <v>2</v>
      </c>
      <c r="M14" s="76">
        <v>4</v>
      </c>
      <c r="N14" s="76">
        <v>0</v>
      </c>
      <c r="O14" s="76">
        <v>2</v>
      </c>
      <c r="P14" s="76">
        <v>4</v>
      </c>
      <c r="Q14" s="76">
        <v>0</v>
      </c>
      <c r="R14" s="76">
        <f t="shared" si="3"/>
        <v>90</v>
      </c>
      <c r="S14" s="76">
        <f t="shared" si="4"/>
        <v>254</v>
      </c>
      <c r="T14" s="87"/>
      <c r="U14" s="69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s="72" customFormat="1" ht="15" customHeight="1">
      <c r="A15" s="66">
        <v>56</v>
      </c>
      <c r="B15" s="73">
        <v>28</v>
      </c>
      <c r="C15" s="77">
        <v>18</v>
      </c>
      <c r="D15" s="48" t="s">
        <v>118</v>
      </c>
      <c r="E15" s="86" t="str">
        <f t="shared" si="0"/>
        <v>Нина</v>
      </c>
      <c r="F15" s="86" t="str">
        <f t="shared" si="1"/>
        <v>Гојковић</v>
      </c>
      <c r="G15" s="13" t="s">
        <v>9</v>
      </c>
      <c r="H15" s="13" t="s">
        <v>42</v>
      </c>
      <c r="I15" s="13" t="s">
        <v>27</v>
      </c>
      <c r="J15" s="76">
        <v>55</v>
      </c>
      <c r="K15" s="76">
        <f t="shared" si="2"/>
        <v>100</v>
      </c>
      <c r="L15" s="76">
        <v>0</v>
      </c>
      <c r="M15" s="76">
        <v>0</v>
      </c>
      <c r="N15" s="76">
        <v>0</v>
      </c>
      <c r="O15" s="76">
        <v>0</v>
      </c>
      <c r="P15" s="76">
        <v>2</v>
      </c>
      <c r="Q15" s="76">
        <v>0</v>
      </c>
      <c r="R15" s="76">
        <f t="shared" si="3"/>
        <v>98</v>
      </c>
      <c r="S15" s="76">
        <f t="shared" si="4"/>
        <v>253</v>
      </c>
      <c r="T15" s="87"/>
      <c r="U15" s="69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s="72" customFormat="1" ht="15" customHeight="1">
      <c r="A16" s="66">
        <v>39</v>
      </c>
      <c r="B16" s="73">
        <v>11</v>
      </c>
      <c r="C16" s="77">
        <v>20</v>
      </c>
      <c r="D16" s="46" t="s">
        <v>96</v>
      </c>
      <c r="E16" s="86" t="str">
        <f t="shared" si="0"/>
        <v>Настасија</v>
      </c>
      <c r="F16" s="86" t="str">
        <f t="shared" si="1"/>
        <v>Радојичић</v>
      </c>
      <c r="G16" s="13" t="s">
        <v>7</v>
      </c>
      <c r="H16" s="13" t="s">
        <v>26</v>
      </c>
      <c r="I16" s="13" t="s">
        <v>38</v>
      </c>
      <c r="J16" s="76">
        <v>65</v>
      </c>
      <c r="K16" s="76">
        <f t="shared" si="2"/>
        <v>94</v>
      </c>
      <c r="L16" s="76">
        <v>6</v>
      </c>
      <c r="M16" s="76">
        <v>0</v>
      </c>
      <c r="N16" s="76">
        <v>0</v>
      </c>
      <c r="O16" s="76">
        <v>0</v>
      </c>
      <c r="P16" s="76">
        <v>6</v>
      </c>
      <c r="Q16" s="76">
        <v>0</v>
      </c>
      <c r="R16" s="76">
        <f t="shared" si="3"/>
        <v>94</v>
      </c>
      <c r="S16" s="76">
        <f t="shared" si="4"/>
        <v>253</v>
      </c>
      <c r="T16" s="87"/>
      <c r="U16" s="69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spans="1:35" s="72" customFormat="1" ht="15" customHeight="1">
      <c r="A17" s="66">
        <v>50</v>
      </c>
      <c r="B17" s="73">
        <v>22</v>
      </c>
      <c r="C17" s="77">
        <v>48</v>
      </c>
      <c r="D17" s="48" t="s">
        <v>109</v>
      </c>
      <c r="E17" s="86" t="str">
        <f t="shared" si="0"/>
        <v>Матеј</v>
      </c>
      <c r="F17" s="86" t="str">
        <f t="shared" si="1"/>
        <v>Гајић</v>
      </c>
      <c r="G17" s="13" t="s">
        <v>40</v>
      </c>
      <c r="H17" s="13" t="s">
        <v>41</v>
      </c>
      <c r="I17" s="40" t="s">
        <v>72</v>
      </c>
      <c r="J17" s="76">
        <v>59</v>
      </c>
      <c r="K17" s="76">
        <f t="shared" si="2"/>
        <v>98</v>
      </c>
      <c r="L17" s="76">
        <v>2</v>
      </c>
      <c r="M17" s="76">
        <v>0</v>
      </c>
      <c r="N17" s="76">
        <v>0</v>
      </c>
      <c r="O17" s="76">
        <v>0</v>
      </c>
      <c r="P17" s="76">
        <v>4</v>
      </c>
      <c r="Q17" s="76">
        <v>0</v>
      </c>
      <c r="R17" s="76">
        <f t="shared" si="3"/>
        <v>96</v>
      </c>
      <c r="S17" s="76">
        <f t="shared" si="4"/>
        <v>253</v>
      </c>
      <c r="T17" s="87"/>
      <c r="U17" s="69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</row>
    <row r="18" spans="1:35" s="72" customFormat="1" ht="15" customHeight="1">
      <c r="A18" s="66">
        <v>49</v>
      </c>
      <c r="B18" s="73">
        <v>21</v>
      </c>
      <c r="C18" s="77">
        <v>12</v>
      </c>
      <c r="D18" s="48" t="s">
        <v>108</v>
      </c>
      <c r="E18" s="86" t="str">
        <f t="shared" si="0"/>
        <v>Ђорђе</v>
      </c>
      <c r="F18" s="86" t="str">
        <f t="shared" si="1"/>
        <v>Панић</v>
      </c>
      <c r="G18" s="13" t="s">
        <v>40</v>
      </c>
      <c r="H18" s="13" t="s">
        <v>41</v>
      </c>
      <c r="I18" s="40" t="s">
        <v>72</v>
      </c>
      <c r="J18" s="76">
        <v>65</v>
      </c>
      <c r="K18" s="76">
        <f t="shared" si="2"/>
        <v>89</v>
      </c>
      <c r="L18" s="76">
        <v>11</v>
      </c>
      <c r="M18" s="76">
        <v>4</v>
      </c>
      <c r="N18" s="76">
        <v>0</v>
      </c>
      <c r="O18" s="76">
        <v>0</v>
      </c>
      <c r="P18" s="76">
        <v>2</v>
      </c>
      <c r="Q18" s="76">
        <v>0</v>
      </c>
      <c r="R18" s="76">
        <f t="shared" si="3"/>
        <v>94</v>
      </c>
      <c r="S18" s="76">
        <f t="shared" si="4"/>
        <v>248</v>
      </c>
      <c r="T18" s="87"/>
      <c r="U18" s="69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  <row r="19" spans="1:35" s="72" customFormat="1" ht="15" customHeight="1">
      <c r="A19" s="66">
        <v>43</v>
      </c>
      <c r="B19" s="73">
        <v>15</v>
      </c>
      <c r="C19" s="77">
        <v>22</v>
      </c>
      <c r="D19" s="46" t="s">
        <v>66</v>
      </c>
      <c r="E19" s="86" t="str">
        <f t="shared" si="0"/>
        <v>Војин</v>
      </c>
      <c r="F19" s="86" t="str">
        <f t="shared" si="1"/>
        <v>Вукелић</v>
      </c>
      <c r="G19" s="13" t="s">
        <v>10</v>
      </c>
      <c r="H19" s="13" t="s">
        <v>26</v>
      </c>
      <c r="I19" s="14" t="s">
        <v>28</v>
      </c>
      <c r="J19" s="76">
        <v>60</v>
      </c>
      <c r="K19" s="76">
        <f t="shared" si="2"/>
        <v>90</v>
      </c>
      <c r="L19" s="76">
        <v>10</v>
      </c>
      <c r="M19" s="76">
        <v>0</v>
      </c>
      <c r="N19" s="76">
        <v>0</v>
      </c>
      <c r="O19" s="76">
        <v>0</v>
      </c>
      <c r="P19" s="76">
        <v>4</v>
      </c>
      <c r="Q19" s="76">
        <v>0</v>
      </c>
      <c r="R19" s="76">
        <f t="shared" si="3"/>
        <v>96</v>
      </c>
      <c r="S19" s="76">
        <f t="shared" si="4"/>
        <v>246</v>
      </c>
      <c r="T19" s="87"/>
      <c r="U19" s="69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s="72" customFormat="1" ht="15" customHeight="1">
      <c r="A20" s="175">
        <v>45</v>
      </c>
      <c r="B20" s="168">
        <v>17</v>
      </c>
      <c r="C20" s="176">
        <v>16</v>
      </c>
      <c r="D20" s="177" t="s">
        <v>68</v>
      </c>
      <c r="E20" s="178" t="str">
        <f t="shared" si="0"/>
        <v>Сара</v>
      </c>
      <c r="F20" s="178" t="str">
        <f t="shared" si="1"/>
        <v>Јаковљевић</v>
      </c>
      <c r="G20" s="172" t="s">
        <v>8</v>
      </c>
      <c r="H20" s="172" t="s">
        <v>39</v>
      </c>
      <c r="I20" s="173" t="s">
        <v>49</v>
      </c>
      <c r="J20" s="174">
        <v>55</v>
      </c>
      <c r="K20" s="174">
        <f t="shared" si="2"/>
        <v>98</v>
      </c>
      <c r="L20" s="174">
        <v>2</v>
      </c>
      <c r="M20" s="174">
        <v>4</v>
      </c>
      <c r="N20" s="174">
        <v>0</v>
      </c>
      <c r="O20" s="174">
        <v>0</v>
      </c>
      <c r="P20" s="174">
        <v>4</v>
      </c>
      <c r="Q20" s="174">
        <v>0</v>
      </c>
      <c r="R20" s="174">
        <f t="shared" si="3"/>
        <v>92</v>
      </c>
      <c r="S20" s="174">
        <f t="shared" si="4"/>
        <v>245</v>
      </c>
      <c r="T20" s="87"/>
      <c r="U20" s="69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1:35" s="72" customFormat="1" ht="15" customHeight="1">
      <c r="A21" s="175">
        <v>48</v>
      </c>
      <c r="B21" s="168">
        <v>20</v>
      </c>
      <c r="C21" s="176">
        <v>2</v>
      </c>
      <c r="D21" s="177" t="s">
        <v>50</v>
      </c>
      <c r="E21" s="178" t="str">
        <f t="shared" si="0"/>
        <v>Војин</v>
      </c>
      <c r="F21" s="178" t="str">
        <f t="shared" si="1"/>
        <v>Ђиновић</v>
      </c>
      <c r="G21" s="172" t="s">
        <v>8</v>
      </c>
      <c r="H21" s="172" t="s">
        <v>39</v>
      </c>
      <c r="I21" s="173" t="s">
        <v>49</v>
      </c>
      <c r="J21" s="174">
        <v>47</v>
      </c>
      <c r="K21" s="174">
        <f t="shared" si="2"/>
        <v>96</v>
      </c>
      <c r="L21" s="174">
        <v>4</v>
      </c>
      <c r="M21" s="174">
        <v>0</v>
      </c>
      <c r="N21" s="174">
        <v>0</v>
      </c>
      <c r="O21" s="174">
        <v>0</v>
      </c>
      <c r="P21" s="174">
        <v>2</v>
      </c>
      <c r="Q21" s="174">
        <v>0</v>
      </c>
      <c r="R21" s="174">
        <f t="shared" si="3"/>
        <v>98</v>
      </c>
      <c r="S21" s="174">
        <f t="shared" si="4"/>
        <v>241</v>
      </c>
      <c r="T21" s="87"/>
      <c r="U21" s="69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1:35" s="72" customFormat="1" ht="15" customHeight="1">
      <c r="A22" s="66">
        <v>40</v>
      </c>
      <c r="B22" s="73">
        <v>12</v>
      </c>
      <c r="C22" s="77">
        <v>6</v>
      </c>
      <c r="D22" s="46" t="s">
        <v>97</v>
      </c>
      <c r="E22" s="86" t="str">
        <f t="shared" si="0"/>
        <v>Дарја</v>
      </c>
      <c r="F22" s="86" t="str">
        <f t="shared" si="1"/>
        <v>Судимац</v>
      </c>
      <c r="G22" s="13" t="s">
        <v>7</v>
      </c>
      <c r="H22" s="13" t="s">
        <v>26</v>
      </c>
      <c r="I22" s="13" t="s">
        <v>38</v>
      </c>
      <c r="J22" s="76">
        <v>67</v>
      </c>
      <c r="K22" s="76">
        <f t="shared" si="2"/>
        <v>98</v>
      </c>
      <c r="L22" s="76">
        <v>2</v>
      </c>
      <c r="M22" s="76">
        <v>4</v>
      </c>
      <c r="N22" s="76">
        <v>4</v>
      </c>
      <c r="O22" s="76">
        <v>4</v>
      </c>
      <c r="P22" s="76">
        <v>12</v>
      </c>
      <c r="Q22" s="76">
        <v>0</v>
      </c>
      <c r="R22" s="76">
        <f t="shared" si="3"/>
        <v>76</v>
      </c>
      <c r="S22" s="76">
        <f t="shared" si="4"/>
        <v>241</v>
      </c>
      <c r="T22" s="87"/>
      <c r="U22" s="69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21" ht="15" customHeight="1">
      <c r="A23" s="66">
        <v>35</v>
      </c>
      <c r="B23" s="73">
        <v>7</v>
      </c>
      <c r="C23" s="77">
        <v>10</v>
      </c>
      <c r="D23" s="46" t="s">
        <v>90</v>
      </c>
      <c r="E23" s="86" t="str">
        <f t="shared" si="0"/>
        <v>Лазар</v>
      </c>
      <c r="F23" s="86" t="str">
        <f t="shared" si="1"/>
        <v>Стојановић</v>
      </c>
      <c r="G23" s="13" t="s">
        <v>81</v>
      </c>
      <c r="H23" s="13" t="s">
        <v>82</v>
      </c>
      <c r="I23" s="13" t="s">
        <v>83</v>
      </c>
      <c r="J23" s="76">
        <v>42</v>
      </c>
      <c r="K23" s="76">
        <f t="shared" si="2"/>
        <v>98</v>
      </c>
      <c r="L23" s="76">
        <v>2</v>
      </c>
      <c r="M23" s="76">
        <v>4</v>
      </c>
      <c r="N23" s="76">
        <v>0</v>
      </c>
      <c r="O23" s="76">
        <v>0</v>
      </c>
      <c r="P23" s="76">
        <v>2</v>
      </c>
      <c r="Q23" s="76">
        <v>0</v>
      </c>
      <c r="R23" s="76">
        <f t="shared" si="3"/>
        <v>94</v>
      </c>
      <c r="S23" s="76">
        <f t="shared" si="4"/>
        <v>234</v>
      </c>
      <c r="T23" s="88"/>
      <c r="U23" s="79"/>
    </row>
    <row r="24" spans="1:21" ht="15" customHeight="1">
      <c r="A24" s="66">
        <v>34</v>
      </c>
      <c r="B24" s="73">
        <v>6</v>
      </c>
      <c r="C24" s="77">
        <v>24</v>
      </c>
      <c r="D24" s="46" t="s">
        <v>89</v>
      </c>
      <c r="E24" s="86" t="str">
        <f t="shared" si="0"/>
        <v>Барбара</v>
      </c>
      <c r="F24" s="86" t="str">
        <f t="shared" si="1"/>
        <v>Весић Маринковић</v>
      </c>
      <c r="G24" s="13" t="s">
        <v>81</v>
      </c>
      <c r="H24" s="13" t="s">
        <v>82</v>
      </c>
      <c r="I24" s="13" t="s">
        <v>83</v>
      </c>
      <c r="J24" s="76">
        <v>45</v>
      </c>
      <c r="K24" s="76">
        <f t="shared" si="2"/>
        <v>92</v>
      </c>
      <c r="L24" s="76">
        <v>8</v>
      </c>
      <c r="M24" s="76">
        <v>0</v>
      </c>
      <c r="N24" s="76">
        <v>4</v>
      </c>
      <c r="O24" s="76">
        <v>0</v>
      </c>
      <c r="P24" s="76">
        <v>4</v>
      </c>
      <c r="Q24" s="76">
        <v>0</v>
      </c>
      <c r="R24" s="76">
        <f t="shared" si="3"/>
        <v>92</v>
      </c>
      <c r="S24" s="76">
        <f t="shared" si="4"/>
        <v>229</v>
      </c>
      <c r="T24" s="88"/>
      <c r="U24" s="79"/>
    </row>
    <row r="25" spans="1:21" ht="15" customHeight="1">
      <c r="A25" s="66">
        <v>52</v>
      </c>
      <c r="B25" s="73">
        <v>24</v>
      </c>
      <c r="C25" s="77">
        <v>40</v>
      </c>
      <c r="D25" s="48" t="s">
        <v>111</v>
      </c>
      <c r="E25" s="86" t="str">
        <f t="shared" si="0"/>
        <v>Анастасија</v>
      </c>
      <c r="F25" s="86" t="str">
        <f t="shared" si="1"/>
        <v>Миленковић</v>
      </c>
      <c r="G25" s="13" t="s">
        <v>40</v>
      </c>
      <c r="H25" s="13" t="s">
        <v>41</v>
      </c>
      <c r="I25" s="40" t="s">
        <v>44</v>
      </c>
      <c r="J25" s="76">
        <v>48</v>
      </c>
      <c r="K25" s="76">
        <f t="shared" si="2"/>
        <v>86</v>
      </c>
      <c r="L25" s="76">
        <v>14</v>
      </c>
      <c r="M25" s="76">
        <v>4</v>
      </c>
      <c r="N25" s="76">
        <v>0</v>
      </c>
      <c r="O25" s="76">
        <v>0</v>
      </c>
      <c r="P25" s="76">
        <v>8</v>
      </c>
      <c r="Q25" s="76">
        <v>0</v>
      </c>
      <c r="R25" s="76">
        <f t="shared" si="3"/>
        <v>88</v>
      </c>
      <c r="S25" s="76">
        <f t="shared" si="4"/>
        <v>222</v>
      </c>
      <c r="T25" s="88"/>
      <c r="U25" s="79"/>
    </row>
    <row r="26" spans="1:21" ht="15" customHeight="1">
      <c r="A26" s="66">
        <v>46</v>
      </c>
      <c r="B26" s="168">
        <v>18</v>
      </c>
      <c r="C26" s="176">
        <v>9</v>
      </c>
      <c r="D26" s="177" t="s">
        <v>70</v>
      </c>
      <c r="E26" s="178" t="str">
        <f t="shared" si="0"/>
        <v>Милица</v>
      </c>
      <c r="F26" s="178" t="str">
        <f t="shared" si="1"/>
        <v>Антић</v>
      </c>
      <c r="G26" s="172" t="s">
        <v>8</v>
      </c>
      <c r="H26" s="172" t="s">
        <v>39</v>
      </c>
      <c r="I26" s="173" t="s">
        <v>49</v>
      </c>
      <c r="J26" s="174">
        <v>38</v>
      </c>
      <c r="K26" s="174">
        <f t="shared" si="2"/>
        <v>93</v>
      </c>
      <c r="L26" s="174">
        <v>7</v>
      </c>
      <c r="M26" s="174">
        <v>4</v>
      </c>
      <c r="N26" s="174">
        <v>2</v>
      </c>
      <c r="O26" s="174">
        <v>0</v>
      </c>
      <c r="P26" s="174">
        <v>6</v>
      </c>
      <c r="Q26" s="174">
        <v>0</v>
      </c>
      <c r="R26" s="174">
        <f t="shared" si="3"/>
        <v>88</v>
      </c>
      <c r="S26" s="174">
        <f t="shared" si="4"/>
        <v>219</v>
      </c>
      <c r="T26" s="88"/>
      <c r="U26" s="79"/>
    </row>
    <row r="27" spans="1:21" ht="15" customHeight="1">
      <c r="A27" s="66">
        <v>33</v>
      </c>
      <c r="B27" s="73">
        <v>5</v>
      </c>
      <c r="C27" s="77">
        <v>53</v>
      </c>
      <c r="D27" s="46" t="s">
        <v>88</v>
      </c>
      <c r="E27" s="86" t="str">
        <f t="shared" si="0"/>
        <v>Валентина</v>
      </c>
      <c r="F27" s="86" t="str">
        <f t="shared" si="1"/>
        <v>Стајић</v>
      </c>
      <c r="G27" s="13" t="s">
        <v>81</v>
      </c>
      <c r="H27" s="13" t="s">
        <v>82</v>
      </c>
      <c r="I27" s="13" t="s">
        <v>83</v>
      </c>
      <c r="J27" s="76">
        <v>52</v>
      </c>
      <c r="K27" s="76">
        <f t="shared" si="2"/>
        <v>75</v>
      </c>
      <c r="L27" s="76">
        <v>25</v>
      </c>
      <c r="M27" s="76">
        <v>0</v>
      </c>
      <c r="N27" s="76">
        <v>4</v>
      </c>
      <c r="O27" s="76">
        <v>0</v>
      </c>
      <c r="P27" s="76">
        <v>6</v>
      </c>
      <c r="Q27" s="76">
        <v>0</v>
      </c>
      <c r="R27" s="76">
        <f t="shared" si="3"/>
        <v>90</v>
      </c>
      <c r="S27" s="76">
        <f t="shared" si="4"/>
        <v>217</v>
      </c>
      <c r="T27" s="89"/>
      <c r="U27" s="80"/>
    </row>
    <row r="28" spans="1:21" ht="15" customHeight="1">
      <c r="A28" s="66">
        <v>32</v>
      </c>
      <c r="B28" s="73">
        <v>4</v>
      </c>
      <c r="C28" s="77">
        <v>14</v>
      </c>
      <c r="D28" s="46" t="s">
        <v>80</v>
      </c>
      <c r="E28" s="86" t="str">
        <f t="shared" si="0"/>
        <v>Филип</v>
      </c>
      <c r="F28" s="86" t="str">
        <f t="shared" si="1"/>
        <v>Ракић</v>
      </c>
      <c r="G28" s="15" t="s">
        <v>11</v>
      </c>
      <c r="H28" s="15" t="s">
        <v>43</v>
      </c>
      <c r="I28" s="16" t="s">
        <v>60</v>
      </c>
      <c r="J28" s="76">
        <v>43</v>
      </c>
      <c r="K28" s="76">
        <f t="shared" si="2"/>
        <v>54</v>
      </c>
      <c r="L28" s="76">
        <v>46</v>
      </c>
      <c r="M28" s="76">
        <v>0</v>
      </c>
      <c r="N28" s="76">
        <v>0</v>
      </c>
      <c r="O28" s="76">
        <v>2</v>
      </c>
      <c r="P28" s="76">
        <v>6</v>
      </c>
      <c r="Q28" s="76">
        <v>0</v>
      </c>
      <c r="R28" s="76">
        <f t="shared" si="3"/>
        <v>92</v>
      </c>
      <c r="S28" s="76">
        <f t="shared" si="4"/>
        <v>189</v>
      </c>
      <c r="T28" s="88"/>
      <c r="U28" s="80"/>
    </row>
    <row r="29" spans="1:21" ht="15" customHeight="1">
      <c r="A29" s="66">
        <v>29</v>
      </c>
      <c r="B29" s="73">
        <v>1</v>
      </c>
      <c r="C29" s="77"/>
      <c r="D29" s="46" t="s">
        <v>78</v>
      </c>
      <c r="E29" s="86" t="str">
        <f t="shared" si="0"/>
        <v>Анђела</v>
      </c>
      <c r="F29" s="86" t="str">
        <f t="shared" si="1"/>
        <v>Матејић</v>
      </c>
      <c r="G29" s="15" t="s">
        <v>11</v>
      </c>
      <c r="H29" s="15" t="s">
        <v>43</v>
      </c>
      <c r="I29" s="16" t="s">
        <v>60</v>
      </c>
      <c r="J29" s="76"/>
      <c r="K29" s="76">
        <v>0</v>
      </c>
      <c r="L29" s="76"/>
      <c r="M29" s="76"/>
      <c r="N29" s="76"/>
      <c r="O29" s="76"/>
      <c r="P29" s="76"/>
      <c r="Q29" s="76"/>
      <c r="R29" s="76">
        <v>0</v>
      </c>
      <c r="S29" s="76">
        <f t="shared" si="4"/>
        <v>0</v>
      </c>
      <c r="T29" s="88"/>
      <c r="U29" s="80"/>
    </row>
    <row r="30" spans="1:21" ht="15" customHeight="1">
      <c r="A30" s="66">
        <v>47</v>
      </c>
      <c r="B30" s="73">
        <v>19</v>
      </c>
      <c r="C30" s="77"/>
      <c r="D30" s="48" t="s">
        <v>71</v>
      </c>
      <c r="E30" s="86" t="str">
        <f t="shared" si="0"/>
        <v>Дарко</v>
      </c>
      <c r="F30" s="86" t="str">
        <f t="shared" si="1"/>
        <v>Гавриловић</v>
      </c>
      <c r="G30" s="13" t="s">
        <v>8</v>
      </c>
      <c r="H30" s="13" t="s">
        <v>39</v>
      </c>
      <c r="I30" s="40" t="s">
        <v>49</v>
      </c>
      <c r="J30" s="76"/>
      <c r="K30" s="76">
        <v>0</v>
      </c>
      <c r="L30" s="76"/>
      <c r="M30" s="76"/>
      <c r="N30" s="76"/>
      <c r="O30" s="76"/>
      <c r="P30" s="76"/>
      <c r="Q30" s="76"/>
      <c r="R30" s="76">
        <v>0</v>
      </c>
      <c r="S30" s="76">
        <f t="shared" si="4"/>
        <v>0</v>
      </c>
      <c r="T30" s="88"/>
      <c r="U30" s="81"/>
    </row>
    <row r="31" spans="1:21" ht="15" customHeight="1">
      <c r="A31" s="66">
        <v>51</v>
      </c>
      <c r="B31" s="73">
        <v>23</v>
      </c>
      <c r="C31" s="77"/>
      <c r="D31" s="48" t="s">
        <v>110</v>
      </c>
      <c r="E31" s="86" t="str">
        <f t="shared" si="0"/>
        <v>Мина</v>
      </c>
      <c r="F31" s="86" t="str">
        <f t="shared" si="1"/>
        <v>Гајић</v>
      </c>
      <c r="G31" s="13" t="s">
        <v>40</v>
      </c>
      <c r="H31" s="13" t="s">
        <v>41</v>
      </c>
      <c r="I31" s="40" t="s">
        <v>44</v>
      </c>
      <c r="J31" s="76"/>
      <c r="K31" s="76">
        <v>0</v>
      </c>
      <c r="L31" s="76"/>
      <c r="M31" s="76"/>
      <c r="N31" s="76"/>
      <c r="O31" s="76"/>
      <c r="P31" s="76"/>
      <c r="Q31" s="76"/>
      <c r="R31" s="76">
        <v>0</v>
      </c>
      <c r="S31" s="76">
        <f t="shared" si="4"/>
        <v>0</v>
      </c>
      <c r="T31" s="88"/>
      <c r="U31" s="81"/>
    </row>
    <row r="34" spans="1:21" ht="12.75">
      <c r="A34" s="90"/>
      <c r="B34" s="90"/>
      <c r="C34" s="90"/>
      <c r="D34" s="91"/>
      <c r="E34" s="90"/>
      <c r="F34" s="90"/>
      <c r="G34" s="92"/>
      <c r="H34" s="93"/>
      <c r="I34" s="92"/>
      <c r="K34" s="141" t="s">
        <v>123</v>
      </c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5:22" ht="12.75" customHeight="1">
      <c r="E35" s="140"/>
      <c r="F35" s="141"/>
      <c r="K35" s="142" t="s">
        <v>59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85"/>
    </row>
    <row r="36" spans="5:22" ht="12.75">
      <c r="E36" s="141"/>
      <c r="F36" s="141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85"/>
    </row>
  </sheetData>
  <sheetProtection/>
  <autoFilter ref="A3:S31">
    <sortState ref="A4:S36">
      <sortCondition descending="1" sortBy="value" ref="S4:S36"/>
    </sortState>
  </autoFilter>
  <mergeCells count="5">
    <mergeCell ref="A1:U1"/>
    <mergeCell ref="Y2:Z2"/>
    <mergeCell ref="E35:F36"/>
    <mergeCell ref="K34:U34"/>
    <mergeCell ref="K35:U35"/>
  </mergeCells>
  <printOptions/>
  <pageMargins left="0.2362204724409449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R4:R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defaultGridColor="0" zoomScalePageLayoutView="0" colorId="8" workbookViewId="0" topLeftCell="A22">
      <selection activeCell="D37" sqref="D37:E37"/>
    </sheetView>
  </sheetViews>
  <sheetFormatPr defaultColWidth="9.140625" defaultRowHeight="12.75"/>
  <cols>
    <col min="1" max="2" width="4.421875" style="0" customWidth="1"/>
    <col min="3" max="3" width="9.140625" style="0" hidden="1" customWidth="1"/>
    <col min="4" max="4" width="12.00390625" style="0" customWidth="1"/>
    <col min="5" max="5" width="15.140625" style="0" customWidth="1"/>
    <col min="6" max="6" width="16.8515625" style="0" hidden="1" customWidth="1"/>
    <col min="7" max="7" width="6.140625" style="0" customWidth="1"/>
    <col min="8" max="8" width="17.28125" style="0" customWidth="1"/>
    <col min="9" max="9" width="10.421875" style="0" customWidth="1"/>
    <col min="10" max="10" width="20.8515625" style="0" customWidth="1"/>
    <col min="11" max="11" width="7.421875" style="0" customWidth="1"/>
    <col min="12" max="13" width="15.7109375" style="0" customWidth="1"/>
    <col min="14" max="14" width="16.57421875" style="0" customWidth="1"/>
  </cols>
  <sheetData>
    <row r="1" spans="1:13" ht="15.75">
      <c r="A1" s="152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0" ht="18">
      <c r="A2" s="5" t="s">
        <v>31</v>
      </c>
      <c r="B2" s="5"/>
      <c r="C2" s="7"/>
      <c r="F2" s="2"/>
      <c r="G2" s="2"/>
      <c r="H2" s="2"/>
      <c r="I2" s="2"/>
      <c r="J2" s="2"/>
    </row>
    <row r="3" spans="1:14" ht="12.75">
      <c r="A3" s="8" t="s">
        <v>1</v>
      </c>
      <c r="B3" s="8" t="s">
        <v>1</v>
      </c>
      <c r="C3" s="19" t="s">
        <v>29</v>
      </c>
      <c r="D3" s="8" t="s">
        <v>22</v>
      </c>
      <c r="E3" s="8" t="s">
        <v>23</v>
      </c>
      <c r="F3" s="8" t="s">
        <v>25</v>
      </c>
      <c r="G3" s="8" t="s">
        <v>32</v>
      </c>
      <c r="H3" s="20" t="s">
        <v>25</v>
      </c>
      <c r="I3" s="20" t="s">
        <v>37</v>
      </c>
      <c r="J3" s="8" t="s">
        <v>21</v>
      </c>
      <c r="K3" s="8" t="s">
        <v>16</v>
      </c>
      <c r="L3" s="11" t="s">
        <v>35</v>
      </c>
      <c r="M3" s="12" t="s">
        <v>36</v>
      </c>
      <c r="N3" s="11" t="s">
        <v>45</v>
      </c>
    </row>
    <row r="4" spans="1:14" ht="13.5" customHeight="1">
      <c r="A4" s="6">
        <v>1</v>
      </c>
      <c r="B4" s="6">
        <f>VLOOKUP(A4,'B grupa'!$A$4:$S$31,3,FALSE)</f>
        <v>0</v>
      </c>
      <c r="C4" s="46" t="str">
        <f>VLOOKUP(A4,'B grupa'!$A$4:$S$31,4,FALSE)</f>
        <v>Душан Ракић</v>
      </c>
      <c r="D4" s="18" t="str">
        <f aca="true" t="shared" si="0" ref="D4:D43">LEFT(C4,FIND(" ",C4)-1)</f>
        <v>Душан</v>
      </c>
      <c r="E4" s="6" t="str">
        <f aca="true" t="shared" si="1" ref="E4:E43">MID(C4,LEN(D4)+2,100)</f>
        <v>Ракић</v>
      </c>
      <c r="F4" s="6" t="s">
        <v>10</v>
      </c>
      <c r="G4" s="9" t="s">
        <v>33</v>
      </c>
      <c r="H4" s="155" t="s">
        <v>11</v>
      </c>
      <c r="I4" s="155" t="s">
        <v>43</v>
      </c>
      <c r="J4" s="156" t="s">
        <v>119</v>
      </c>
      <c r="K4" s="6">
        <f>VLOOKUP(A4,'B grupa'!$A$4:$S$31,18,FALSE)</f>
        <v>0</v>
      </c>
      <c r="L4" s="143">
        <f>SUM(K4:K7)</f>
        <v>178</v>
      </c>
      <c r="M4" s="143">
        <f>SUM(K8:K11)</f>
        <v>276</v>
      </c>
      <c r="N4" s="146">
        <f>SUM(L4:M11)</f>
        <v>454</v>
      </c>
    </row>
    <row r="5" spans="1:14" ht="13.5" customHeight="1">
      <c r="A5" s="6">
        <v>2</v>
      </c>
      <c r="B5" s="6">
        <f>VLOOKUP(A5,'B grupa'!$A$4:$S$31,3,FALSE)</f>
        <v>35</v>
      </c>
      <c r="C5" s="46" t="str">
        <f>VLOOKUP(A5,'B grupa'!$A$4:$S$31,4,FALSE)</f>
        <v>Матеја Миленковић</v>
      </c>
      <c r="D5" s="18" t="str">
        <f t="shared" si="0"/>
        <v>Матеја</v>
      </c>
      <c r="E5" s="6" t="str">
        <f t="shared" si="1"/>
        <v>Миленковић</v>
      </c>
      <c r="F5" s="6" t="s">
        <v>9</v>
      </c>
      <c r="G5" s="9" t="s">
        <v>33</v>
      </c>
      <c r="H5" s="150"/>
      <c r="I5" s="150"/>
      <c r="J5" s="150"/>
      <c r="K5" s="6">
        <f>VLOOKUP(A5,'B grupa'!$A$4:$S$31,18,FALSE)</f>
        <v>84</v>
      </c>
      <c r="L5" s="153"/>
      <c r="M5" s="144"/>
      <c r="N5" s="147"/>
    </row>
    <row r="6" spans="1:14" ht="13.5" customHeight="1">
      <c r="A6" s="6">
        <v>3</v>
      </c>
      <c r="B6" s="6">
        <f>VLOOKUP(A6,'B grupa'!$A$4:$S$31,3,FALSE)</f>
        <v>21</v>
      </c>
      <c r="C6" s="46" t="str">
        <f>VLOOKUP(A6,'B grupa'!$A$4:$S$31,4,FALSE)</f>
        <v>Биљана Миловановић</v>
      </c>
      <c r="D6" s="18" t="str">
        <f t="shared" si="0"/>
        <v>Биљана</v>
      </c>
      <c r="E6" s="6" t="str">
        <f t="shared" si="1"/>
        <v>Миловановић</v>
      </c>
      <c r="F6" s="6" t="s">
        <v>10</v>
      </c>
      <c r="G6" s="9" t="s">
        <v>33</v>
      </c>
      <c r="H6" s="150"/>
      <c r="I6" s="150"/>
      <c r="J6" s="150"/>
      <c r="K6" s="6">
        <f>VLOOKUP(A6,'B grupa'!$A$4:$S$31,18,FALSE)</f>
        <v>94</v>
      </c>
      <c r="L6" s="153"/>
      <c r="M6" s="144"/>
      <c r="N6" s="147"/>
    </row>
    <row r="7" spans="1:14" ht="13.5" customHeight="1">
      <c r="A7" s="6">
        <v>4</v>
      </c>
      <c r="B7" s="6">
        <f>VLOOKUP(A7,'B grupa'!$A$4:$S$31,3,FALSE)</f>
        <v>0</v>
      </c>
      <c r="C7" s="46" t="str">
        <f>VLOOKUP(A7,'B grupa'!$A$4:$S$31,4,FALSE)</f>
        <v>Јована Шукић</v>
      </c>
      <c r="D7" s="18" t="str">
        <f t="shared" si="0"/>
        <v>Јована</v>
      </c>
      <c r="E7" s="6" t="str">
        <f t="shared" si="1"/>
        <v>Шукић</v>
      </c>
      <c r="F7" s="6" t="s">
        <v>10</v>
      </c>
      <c r="G7" s="9" t="s">
        <v>33</v>
      </c>
      <c r="H7" s="150"/>
      <c r="I7" s="150"/>
      <c r="J7" s="150"/>
      <c r="K7" s="6">
        <f>VLOOKUP(A7,'B grupa'!$A$4:$S$31,18,FALSE)</f>
        <v>0</v>
      </c>
      <c r="L7" s="153"/>
      <c r="M7" s="144"/>
      <c r="N7" s="147"/>
    </row>
    <row r="8" spans="1:14" ht="13.5" customHeight="1">
      <c r="A8" s="8">
        <v>29</v>
      </c>
      <c r="B8" s="6">
        <f>VLOOKUP(A8,'C grupa '!$A$4:$S$31,3,FALSE)</f>
        <v>0</v>
      </c>
      <c r="C8" s="46" t="str">
        <f>VLOOKUP(A8,'C grupa '!$A$4:$S$31,4,FALSE)</f>
        <v>Анђела Матејић</v>
      </c>
      <c r="D8" s="6" t="str">
        <f t="shared" si="0"/>
        <v>Анђела</v>
      </c>
      <c r="E8" s="6" t="str">
        <f t="shared" si="1"/>
        <v>Матејић</v>
      </c>
      <c r="F8" s="6" t="s">
        <v>30</v>
      </c>
      <c r="G8" s="9" t="s">
        <v>34</v>
      </c>
      <c r="H8" s="150"/>
      <c r="I8" s="150"/>
      <c r="J8" s="150"/>
      <c r="K8" s="6">
        <f>VLOOKUP(A8,'C grupa '!$A$4:$S$31,18,FALSE)</f>
        <v>0</v>
      </c>
      <c r="L8" s="153"/>
      <c r="M8" s="144"/>
      <c r="N8" s="147"/>
    </row>
    <row r="9" spans="1:14" ht="13.5" customHeight="1">
      <c r="A9" s="8">
        <v>30</v>
      </c>
      <c r="B9" s="6">
        <f>VLOOKUP(A9,'C grupa '!$A$4:$S$31,3,FALSE)</f>
        <v>28</v>
      </c>
      <c r="C9" s="46" t="str">
        <f>VLOOKUP(A9,'C grupa '!$A$4:$S$31,4,FALSE)</f>
        <v>Јована Марковић</v>
      </c>
      <c r="D9" s="6" t="str">
        <f t="shared" si="0"/>
        <v>Јована</v>
      </c>
      <c r="E9" s="6" t="str">
        <f t="shared" si="1"/>
        <v>Марковић</v>
      </c>
      <c r="F9" s="6" t="s">
        <v>30</v>
      </c>
      <c r="G9" s="9" t="s">
        <v>34</v>
      </c>
      <c r="H9" s="150"/>
      <c r="I9" s="150"/>
      <c r="J9" s="150"/>
      <c r="K9" s="6">
        <f>VLOOKUP(A9,'C grupa '!$A$4:$S$31,18,FALSE)</f>
        <v>94</v>
      </c>
      <c r="L9" s="153"/>
      <c r="M9" s="144"/>
      <c r="N9" s="147"/>
    </row>
    <row r="10" spans="1:14" ht="13.5" customHeight="1">
      <c r="A10" s="8">
        <v>31</v>
      </c>
      <c r="B10" s="6">
        <f>VLOOKUP(A10,'C grupa '!$A$4:$S$31,3,FALSE)</f>
        <v>7</v>
      </c>
      <c r="C10" s="46" t="str">
        <f>VLOOKUP(A10,'C grupa '!$A$4:$S$31,4,FALSE)</f>
        <v>Никола Ђорђевић</v>
      </c>
      <c r="D10" s="6" t="str">
        <f t="shared" si="0"/>
        <v>Никола</v>
      </c>
      <c r="E10" s="6" t="str">
        <f t="shared" si="1"/>
        <v>Ђорђевић</v>
      </c>
      <c r="F10" s="6" t="s">
        <v>30</v>
      </c>
      <c r="G10" s="9" t="s">
        <v>34</v>
      </c>
      <c r="H10" s="150"/>
      <c r="I10" s="150"/>
      <c r="J10" s="150"/>
      <c r="K10" s="6">
        <f>VLOOKUP(A10,'C grupa '!$A$4:$S$31,18,FALSE)</f>
        <v>90</v>
      </c>
      <c r="L10" s="153"/>
      <c r="M10" s="144"/>
      <c r="N10" s="147"/>
    </row>
    <row r="11" spans="1:14" ht="13.5" customHeight="1" thickBot="1">
      <c r="A11" s="28">
        <v>32</v>
      </c>
      <c r="B11" s="21">
        <f>VLOOKUP(A11,'C grupa '!$A$4:$S$31,3,FALSE)</f>
        <v>14</v>
      </c>
      <c r="C11" s="50" t="str">
        <f>VLOOKUP(A11,'C grupa '!$A$4:$S$31,4,FALSE)</f>
        <v>Филип Ракић</v>
      </c>
      <c r="D11" s="21" t="str">
        <f t="shared" si="0"/>
        <v>Филип</v>
      </c>
      <c r="E11" s="21" t="str">
        <f t="shared" si="1"/>
        <v>Ракић</v>
      </c>
      <c r="F11" s="21" t="s">
        <v>30</v>
      </c>
      <c r="G11" s="22" t="s">
        <v>34</v>
      </c>
      <c r="H11" s="151"/>
      <c r="I11" s="151"/>
      <c r="J11" s="151"/>
      <c r="K11" s="21">
        <f>VLOOKUP(A11,'C grupa '!$A$4:$S$31,18,FALSE)</f>
        <v>92</v>
      </c>
      <c r="L11" s="154"/>
      <c r="M11" s="145"/>
      <c r="N11" s="148"/>
    </row>
    <row r="12" spans="1:14" ht="13.5" customHeight="1">
      <c r="A12" s="94">
        <v>5</v>
      </c>
      <c r="B12" s="95">
        <f>VLOOKUP(A12,'B grupa'!$A$4:$S$31,3,FALSE)</f>
        <v>45</v>
      </c>
      <c r="C12" s="96" t="str">
        <f>VLOOKUP(A12,'B grupa'!$A$4:$S$31,4,FALSE)</f>
        <v>Лана Јанић</v>
      </c>
      <c r="D12" s="24" t="str">
        <f t="shared" si="0"/>
        <v>Лана</v>
      </c>
      <c r="E12" s="24" t="str">
        <f t="shared" si="1"/>
        <v>Јанић</v>
      </c>
      <c r="F12" s="97"/>
      <c r="G12" s="9" t="s">
        <v>33</v>
      </c>
      <c r="H12" s="149" t="s">
        <v>81</v>
      </c>
      <c r="I12" s="149" t="s">
        <v>82</v>
      </c>
      <c r="J12" s="149" t="s">
        <v>83</v>
      </c>
      <c r="K12" s="17">
        <f>VLOOKUP(A12,'B grupa'!$A$4:$S$31,18,FALSE)</f>
        <v>94</v>
      </c>
      <c r="L12" s="143">
        <f>SUM(K12:K15)</f>
        <v>374</v>
      </c>
      <c r="M12" s="143">
        <f>SUM(K16:K19)</f>
        <v>372</v>
      </c>
      <c r="N12" s="146">
        <f>SUM(L12:M19)</f>
        <v>746</v>
      </c>
    </row>
    <row r="13" spans="1:14" ht="13.5" customHeight="1">
      <c r="A13" s="94">
        <v>6</v>
      </c>
      <c r="B13" s="95">
        <f>VLOOKUP(A13,'B grupa'!$A$4:$S$31,3,FALSE)</f>
        <v>17</v>
      </c>
      <c r="C13" s="96" t="str">
        <f>VLOOKUP(A13,'B grupa'!$A$4:$S$31,4,FALSE)</f>
        <v>Евгенија Миладиновић</v>
      </c>
      <c r="D13" s="17" t="str">
        <f t="shared" si="0"/>
        <v>Евгенија</v>
      </c>
      <c r="E13" s="17" t="str">
        <f t="shared" si="1"/>
        <v>Миладиновић</v>
      </c>
      <c r="F13" s="97"/>
      <c r="G13" s="9" t="s">
        <v>33</v>
      </c>
      <c r="H13" s="150"/>
      <c r="I13" s="150"/>
      <c r="J13" s="150"/>
      <c r="K13" s="6">
        <f>VLOOKUP(A13,'B grupa'!$A$4:$S$31,18,FALSE)</f>
        <v>94</v>
      </c>
      <c r="L13" s="153"/>
      <c r="M13" s="144"/>
      <c r="N13" s="147"/>
    </row>
    <row r="14" spans="1:14" ht="13.5" customHeight="1">
      <c r="A14" s="94">
        <v>7</v>
      </c>
      <c r="B14" s="95">
        <f>VLOOKUP(A14,'B grupa'!$A$4:$S$31,3,FALSE)</f>
        <v>38</v>
      </c>
      <c r="C14" s="96" t="str">
        <f>VLOOKUP(A14,'B grupa'!$A$4:$S$31,4,FALSE)</f>
        <v>Никола Савић</v>
      </c>
      <c r="D14" s="6" t="str">
        <f t="shared" si="0"/>
        <v>Никола</v>
      </c>
      <c r="E14" s="6" t="str">
        <f t="shared" si="1"/>
        <v>Савић</v>
      </c>
      <c r="F14" s="97"/>
      <c r="G14" s="9" t="s">
        <v>33</v>
      </c>
      <c r="H14" s="150"/>
      <c r="I14" s="150"/>
      <c r="J14" s="150"/>
      <c r="K14" s="6">
        <f>VLOOKUP(A14,'B grupa'!$A$4:$S$31,18,FALSE)</f>
        <v>90</v>
      </c>
      <c r="L14" s="153"/>
      <c r="M14" s="144"/>
      <c r="N14" s="147"/>
    </row>
    <row r="15" spans="1:14" ht="13.5" customHeight="1">
      <c r="A15" s="94">
        <v>8</v>
      </c>
      <c r="B15" s="95">
        <f>VLOOKUP(A15,'B grupa'!$A$4:$S$31,3,FALSE)</f>
        <v>31</v>
      </c>
      <c r="C15" s="96" t="str">
        <f>VLOOKUP(A15,'B grupa'!$A$4:$S$31,4,FALSE)</f>
        <v>Михајло Живановић</v>
      </c>
      <c r="D15" s="6" t="str">
        <f t="shared" si="0"/>
        <v>Михајло</v>
      </c>
      <c r="E15" s="6" t="str">
        <f t="shared" si="1"/>
        <v>Живановић</v>
      </c>
      <c r="F15" s="97"/>
      <c r="G15" s="9" t="s">
        <v>33</v>
      </c>
      <c r="H15" s="150"/>
      <c r="I15" s="150"/>
      <c r="J15" s="150"/>
      <c r="K15" s="6">
        <f>VLOOKUP(A15,'B grupa'!$A$4:$S$31,18,FALSE)</f>
        <v>96</v>
      </c>
      <c r="L15" s="153"/>
      <c r="M15" s="144"/>
      <c r="N15" s="147"/>
    </row>
    <row r="16" spans="1:14" ht="13.5" customHeight="1">
      <c r="A16" s="94">
        <v>33</v>
      </c>
      <c r="B16" s="95">
        <f>VLOOKUP(A16,'C grupa '!$A$4:$S$31,3,FALSE)</f>
        <v>53</v>
      </c>
      <c r="C16" s="96" t="str">
        <f>VLOOKUP(A16,'C grupa '!$A$4:$S$31,4,FALSE)</f>
        <v>Валентина Стајић</v>
      </c>
      <c r="D16" s="6" t="str">
        <f t="shared" si="0"/>
        <v>Валентина</v>
      </c>
      <c r="E16" s="6" t="str">
        <f t="shared" si="1"/>
        <v>Стајић</v>
      </c>
      <c r="F16" s="97"/>
      <c r="G16" s="9" t="s">
        <v>34</v>
      </c>
      <c r="H16" s="150"/>
      <c r="I16" s="150"/>
      <c r="J16" s="150"/>
      <c r="K16" s="6">
        <f>VLOOKUP(A16,'C grupa '!$A$4:$S$31,18,FALSE)</f>
        <v>90</v>
      </c>
      <c r="L16" s="153"/>
      <c r="M16" s="144"/>
      <c r="N16" s="147"/>
    </row>
    <row r="17" spans="1:14" ht="13.5" customHeight="1">
      <c r="A17" s="94">
        <v>34</v>
      </c>
      <c r="B17" s="95">
        <f>VLOOKUP(A17,'C grupa '!$A$4:$S$31,3,FALSE)</f>
        <v>24</v>
      </c>
      <c r="C17" s="96" t="str">
        <f>VLOOKUP(A17,'C grupa '!$A$4:$S$31,4,FALSE)</f>
        <v>Барбара Весић Маринковић</v>
      </c>
      <c r="D17" s="6" t="str">
        <f t="shared" si="0"/>
        <v>Барбара</v>
      </c>
      <c r="E17" s="6" t="str">
        <f t="shared" si="1"/>
        <v>Весић Маринковић</v>
      </c>
      <c r="F17" s="97"/>
      <c r="G17" s="9" t="s">
        <v>34</v>
      </c>
      <c r="H17" s="150"/>
      <c r="I17" s="150"/>
      <c r="J17" s="150"/>
      <c r="K17" s="6">
        <f>VLOOKUP(A17,'C grupa '!$A$4:$S$31,18,FALSE)</f>
        <v>92</v>
      </c>
      <c r="L17" s="153"/>
      <c r="M17" s="144"/>
      <c r="N17" s="147"/>
    </row>
    <row r="18" spans="1:14" ht="13.5" customHeight="1">
      <c r="A18" s="94">
        <v>35</v>
      </c>
      <c r="B18" s="95">
        <f>VLOOKUP(A18,'C grupa '!$A$4:$S$31,3,FALSE)</f>
        <v>10</v>
      </c>
      <c r="C18" s="96" t="str">
        <f>VLOOKUP(A18,'C grupa '!$A$4:$S$31,4,FALSE)</f>
        <v>Лазар Стојановић</v>
      </c>
      <c r="D18" s="6" t="str">
        <f t="shared" si="0"/>
        <v>Лазар</v>
      </c>
      <c r="E18" s="6" t="str">
        <f t="shared" si="1"/>
        <v>Стојановић</v>
      </c>
      <c r="F18" s="97"/>
      <c r="G18" s="9" t="s">
        <v>34</v>
      </c>
      <c r="H18" s="150"/>
      <c r="I18" s="150"/>
      <c r="J18" s="150"/>
      <c r="K18" s="6">
        <f>VLOOKUP(A18,'C grupa '!$A$4:$S$31,18,FALSE)</f>
        <v>94</v>
      </c>
      <c r="L18" s="153"/>
      <c r="M18" s="144"/>
      <c r="N18" s="147"/>
    </row>
    <row r="19" spans="1:14" ht="13.5" customHeight="1" thickBot="1">
      <c r="A19" s="94">
        <v>36</v>
      </c>
      <c r="B19" s="95">
        <f>VLOOKUP(A19,'C grupa '!$A$4:$S$31,3,FALSE)</f>
        <v>3</v>
      </c>
      <c r="C19" s="96" t="str">
        <f>VLOOKUP(A19,'C grupa '!$A$4:$S$31,4,FALSE)</f>
        <v>Григорије Томић</v>
      </c>
      <c r="D19" s="100" t="str">
        <f t="shared" si="0"/>
        <v>Григорије</v>
      </c>
      <c r="E19" s="100" t="str">
        <f t="shared" si="1"/>
        <v>Томић</v>
      </c>
      <c r="F19" s="97"/>
      <c r="G19" s="22" t="s">
        <v>34</v>
      </c>
      <c r="H19" s="151"/>
      <c r="I19" s="151"/>
      <c r="J19" s="151"/>
      <c r="K19" s="21">
        <f>VLOOKUP(A19,'C grupa '!$A$4:$S$31,18,FALSE)</f>
        <v>96</v>
      </c>
      <c r="L19" s="154"/>
      <c r="M19" s="145"/>
      <c r="N19" s="148"/>
    </row>
    <row r="20" spans="1:14" ht="13.5" customHeight="1">
      <c r="A20" s="98">
        <v>9</v>
      </c>
      <c r="B20" s="24">
        <f>VLOOKUP(A20,'B grupa'!$A$4:$S$31,3,FALSE)</f>
        <v>56</v>
      </c>
      <c r="C20" s="99" t="str">
        <f>VLOOKUP(A20,'B grupa'!$A$4:$S$31,4,FALSE)</f>
        <v>Тодор Ивановић</v>
      </c>
      <c r="D20" s="24" t="str">
        <f t="shared" si="0"/>
        <v>Тодор</v>
      </c>
      <c r="E20" s="24" t="str">
        <f t="shared" si="1"/>
        <v>Ивановић</v>
      </c>
      <c r="F20" s="25"/>
      <c r="G20" s="26" t="s">
        <v>33</v>
      </c>
      <c r="H20" s="149" t="s">
        <v>7</v>
      </c>
      <c r="I20" s="149" t="s">
        <v>26</v>
      </c>
      <c r="J20" s="149" t="s">
        <v>38</v>
      </c>
      <c r="K20" s="17">
        <f>VLOOKUP(A20,'B grupa'!$A$4:$S$31,18,FALSE)</f>
        <v>90</v>
      </c>
      <c r="L20" s="143">
        <f>SUM(K20:K23)</f>
        <v>354</v>
      </c>
      <c r="M20" s="143">
        <f>SUM(K24:K27)</f>
        <v>358</v>
      </c>
      <c r="N20" s="146">
        <f>SUM(L20:M27)</f>
        <v>712</v>
      </c>
    </row>
    <row r="21" spans="1:14" ht="13.5" customHeight="1">
      <c r="A21" s="8">
        <v>10</v>
      </c>
      <c r="B21" s="17">
        <f>VLOOKUP(A21,'B grupa'!$A$4:$S$31,3,FALSE)</f>
        <v>41</v>
      </c>
      <c r="C21" s="49" t="str">
        <f>VLOOKUP(A21,'B grupa'!$A$4:$S$31,4,FALSE)</f>
        <v>Никола Јовановић</v>
      </c>
      <c r="D21" s="6" t="str">
        <f t="shared" si="0"/>
        <v>Никола</v>
      </c>
      <c r="E21" s="6" t="str">
        <f t="shared" si="1"/>
        <v>Јовановић</v>
      </c>
      <c r="F21" s="18"/>
      <c r="G21" s="9" t="s">
        <v>33</v>
      </c>
      <c r="H21" s="150"/>
      <c r="I21" s="150"/>
      <c r="J21" s="150"/>
      <c r="K21" s="17">
        <f>VLOOKUP(A21,'B grupa'!$A$4:$S$31,18,FALSE)</f>
        <v>86</v>
      </c>
      <c r="L21" s="144"/>
      <c r="M21" s="144"/>
      <c r="N21" s="147"/>
    </row>
    <row r="22" spans="1:14" ht="13.5" customHeight="1">
      <c r="A22" s="51">
        <v>11</v>
      </c>
      <c r="B22" s="17">
        <f>VLOOKUP(A22,'B grupa'!$A$4:$S$31,3,FALSE)</f>
        <v>34</v>
      </c>
      <c r="C22" s="49" t="str">
        <f>VLOOKUP(A22,'B grupa'!$A$4:$S$31,4,FALSE)</f>
        <v>Теодора Ивановић</v>
      </c>
      <c r="D22" s="6" t="str">
        <f t="shared" si="0"/>
        <v>Теодора</v>
      </c>
      <c r="E22" s="6" t="str">
        <f t="shared" si="1"/>
        <v>Ивановић</v>
      </c>
      <c r="F22" s="18"/>
      <c r="G22" s="9" t="s">
        <v>33</v>
      </c>
      <c r="H22" s="150"/>
      <c r="I22" s="150"/>
      <c r="J22" s="150"/>
      <c r="K22" s="17">
        <f>VLOOKUP(A22,'B grupa'!$A$4:$S$31,18,FALSE)</f>
        <v>94</v>
      </c>
      <c r="L22" s="144"/>
      <c r="M22" s="144"/>
      <c r="N22" s="147"/>
    </row>
    <row r="23" spans="1:14" ht="13.5" customHeight="1">
      <c r="A23" s="8">
        <v>12</v>
      </c>
      <c r="B23" s="17">
        <f>VLOOKUP(A23,'B grupa'!$A$4:$S$31,3,FALSE)</f>
        <v>49</v>
      </c>
      <c r="C23" s="49" t="str">
        <f>VLOOKUP(A23,'B grupa'!$A$4:$S$31,4,FALSE)</f>
        <v>Анђела Маринковић</v>
      </c>
      <c r="D23" s="6" t="str">
        <f t="shared" si="0"/>
        <v>Анђела</v>
      </c>
      <c r="E23" s="6" t="str">
        <f t="shared" si="1"/>
        <v>Маринковић</v>
      </c>
      <c r="F23" s="18"/>
      <c r="G23" s="9" t="s">
        <v>33</v>
      </c>
      <c r="H23" s="150"/>
      <c r="I23" s="150"/>
      <c r="J23" s="150"/>
      <c r="K23" s="17">
        <f>VLOOKUP(A23,'B grupa'!$A$4:$S$31,18,FALSE)</f>
        <v>84</v>
      </c>
      <c r="L23" s="144"/>
      <c r="M23" s="144"/>
      <c r="N23" s="147"/>
    </row>
    <row r="24" spans="1:14" ht="13.5" customHeight="1">
      <c r="A24" s="8">
        <v>37</v>
      </c>
      <c r="B24" s="6">
        <f>VLOOKUP(A24,'C grupa '!$A$4:$S$31,3,FALSE)</f>
        <v>13</v>
      </c>
      <c r="C24" s="46" t="str">
        <f>VLOOKUP(A24,'C grupa '!$A$4:$S$31,4,FALSE)</f>
        <v>Лука Судимац</v>
      </c>
      <c r="D24" s="6" t="str">
        <f t="shared" si="0"/>
        <v>Лука</v>
      </c>
      <c r="E24" s="6" t="str">
        <f t="shared" si="1"/>
        <v>Судимац</v>
      </c>
      <c r="F24" s="6"/>
      <c r="G24" s="9" t="s">
        <v>34</v>
      </c>
      <c r="H24" s="150"/>
      <c r="I24" s="150"/>
      <c r="J24" s="150"/>
      <c r="K24" s="6">
        <f>VLOOKUP(A24,'C grupa '!$A$4:$S$31,18,FALSE)</f>
        <v>94</v>
      </c>
      <c r="L24" s="144"/>
      <c r="M24" s="144"/>
      <c r="N24" s="147"/>
    </row>
    <row r="25" spans="1:14" ht="13.5" customHeight="1">
      <c r="A25" s="8">
        <v>38</v>
      </c>
      <c r="B25" s="6">
        <f>VLOOKUP(A25,'C grupa '!$A$4:$S$31,3,FALSE)</f>
        <v>27</v>
      </c>
      <c r="C25" s="46" t="str">
        <f>VLOOKUP(A25,'C grupa '!$A$4:$S$31,4,FALSE)</f>
        <v>Алекса Миљковић</v>
      </c>
      <c r="D25" s="6" t="str">
        <f t="shared" si="0"/>
        <v>Алекса</v>
      </c>
      <c r="E25" s="6" t="str">
        <f t="shared" si="1"/>
        <v>Миљковић</v>
      </c>
      <c r="F25" s="6"/>
      <c r="G25" s="9" t="s">
        <v>34</v>
      </c>
      <c r="H25" s="150"/>
      <c r="I25" s="150"/>
      <c r="J25" s="150"/>
      <c r="K25" s="6">
        <f>VLOOKUP(A25,'C grupa '!$A$4:$S$31,18,FALSE)</f>
        <v>94</v>
      </c>
      <c r="L25" s="144"/>
      <c r="M25" s="144"/>
      <c r="N25" s="147"/>
    </row>
    <row r="26" spans="1:14" ht="13.5" customHeight="1">
      <c r="A26" s="8">
        <v>39</v>
      </c>
      <c r="B26" s="6">
        <f>VLOOKUP(A26,'C grupa '!$A$4:$S$31,3,FALSE)</f>
        <v>20</v>
      </c>
      <c r="C26" s="46" t="str">
        <f>VLOOKUP(A26,'C grupa '!$A$4:$S$31,4,FALSE)</f>
        <v>Настасија Радојичић</v>
      </c>
      <c r="D26" s="6" t="str">
        <f t="shared" si="0"/>
        <v>Настасија</v>
      </c>
      <c r="E26" s="6" t="str">
        <f t="shared" si="1"/>
        <v>Радојичић</v>
      </c>
      <c r="F26" s="6"/>
      <c r="G26" s="23" t="s">
        <v>34</v>
      </c>
      <c r="H26" s="150"/>
      <c r="I26" s="150"/>
      <c r="J26" s="150"/>
      <c r="K26" s="6">
        <f>VLOOKUP(A26,'C grupa '!$A$4:$S$31,18,FALSE)</f>
        <v>94</v>
      </c>
      <c r="L26" s="144"/>
      <c r="M26" s="144"/>
      <c r="N26" s="147"/>
    </row>
    <row r="27" spans="1:14" ht="13.5" customHeight="1" thickBot="1">
      <c r="A27" s="8">
        <v>40</v>
      </c>
      <c r="B27" s="6">
        <f>VLOOKUP(A27,'C grupa '!$A$4:$S$31,3,FALSE)</f>
        <v>6</v>
      </c>
      <c r="C27" s="50" t="str">
        <f>VLOOKUP(A27,'C grupa '!$A$4:$S$31,4,FALSE)</f>
        <v>Дарја Судимац</v>
      </c>
      <c r="D27" s="21" t="str">
        <f t="shared" si="0"/>
        <v>Дарја</v>
      </c>
      <c r="E27" s="21" t="str">
        <f t="shared" si="1"/>
        <v>Судимац</v>
      </c>
      <c r="F27" s="27"/>
      <c r="G27" s="22" t="s">
        <v>34</v>
      </c>
      <c r="H27" s="151"/>
      <c r="I27" s="151"/>
      <c r="J27" s="151"/>
      <c r="K27" s="21">
        <f>VLOOKUP(A27,'C grupa '!$A$4:$S$31,18,FALSE)</f>
        <v>76</v>
      </c>
      <c r="L27" s="145"/>
      <c r="M27" s="145"/>
      <c r="N27" s="148"/>
    </row>
    <row r="28" spans="1:14" ht="13.5" customHeight="1">
      <c r="A28" s="24">
        <v>13</v>
      </c>
      <c r="B28" s="24">
        <f>VLOOKUP(A28,'B grupa'!$A$4:$S$31,3,FALSE)</f>
        <v>36</v>
      </c>
      <c r="C28" s="49" t="str">
        <f>VLOOKUP(A28,'B grupa'!$A$4:$S$31,4,FALSE)</f>
        <v>Неда Савић</v>
      </c>
      <c r="D28" s="24" t="str">
        <f t="shared" si="0"/>
        <v>Неда</v>
      </c>
      <c r="E28" s="24" t="str">
        <f t="shared" si="1"/>
        <v>Савић</v>
      </c>
      <c r="F28" s="24"/>
      <c r="G28" s="26" t="s">
        <v>33</v>
      </c>
      <c r="H28" s="149" t="s">
        <v>10</v>
      </c>
      <c r="I28" s="149" t="s">
        <v>26</v>
      </c>
      <c r="J28" s="149" t="s">
        <v>28</v>
      </c>
      <c r="K28" s="17">
        <f>VLOOKUP(A28,'B grupa'!$A$4:$S$31,18,FALSE)</f>
        <v>82</v>
      </c>
      <c r="L28" s="143">
        <f>SUM(K28:K31)</f>
        <v>370</v>
      </c>
      <c r="M28" s="143">
        <f>SUM(K32:K35)</f>
        <v>392</v>
      </c>
      <c r="N28" s="146">
        <f>SUM(L28:M35)</f>
        <v>762</v>
      </c>
    </row>
    <row r="29" spans="1:14" ht="13.5" customHeight="1">
      <c r="A29" s="6">
        <v>14</v>
      </c>
      <c r="B29" s="17">
        <f>VLOOKUP(A29,'B grupa'!$A$4:$S$31,3,FALSE)</f>
        <v>29</v>
      </c>
      <c r="C29" s="49" t="str">
        <f>VLOOKUP(A29,'B grupa'!$A$4:$S$31,4,FALSE)</f>
        <v>Павле Брковић</v>
      </c>
      <c r="D29" s="6" t="str">
        <f t="shared" si="0"/>
        <v>Павле</v>
      </c>
      <c r="E29" s="6" t="str">
        <f t="shared" si="1"/>
        <v>Брковић</v>
      </c>
      <c r="F29" s="6"/>
      <c r="G29" s="9" t="s">
        <v>33</v>
      </c>
      <c r="H29" s="150"/>
      <c r="I29" s="150"/>
      <c r="J29" s="150"/>
      <c r="K29" s="17">
        <f>VLOOKUP(A29,'B grupa'!$A$4:$S$31,18,FALSE)</f>
        <v>100</v>
      </c>
      <c r="L29" s="144"/>
      <c r="M29" s="144"/>
      <c r="N29" s="147"/>
    </row>
    <row r="30" spans="1:14" ht="13.5" customHeight="1">
      <c r="A30" s="6">
        <v>15</v>
      </c>
      <c r="B30" s="17">
        <f>VLOOKUP(A30,'B grupa'!$A$4:$S$31,3,FALSE)</f>
        <v>51</v>
      </c>
      <c r="C30" s="49" t="str">
        <f>VLOOKUP(A30,'B grupa'!$A$4:$S$31,4,FALSE)</f>
        <v>Ђорђе Живковић</v>
      </c>
      <c r="D30" s="6" t="str">
        <f t="shared" si="0"/>
        <v>Ђорђе</v>
      </c>
      <c r="E30" s="6" t="str">
        <f t="shared" si="1"/>
        <v>Живковић</v>
      </c>
      <c r="F30" s="6"/>
      <c r="G30" s="9" t="s">
        <v>33</v>
      </c>
      <c r="H30" s="150"/>
      <c r="I30" s="150"/>
      <c r="J30" s="150"/>
      <c r="K30" s="17">
        <f>VLOOKUP(A30,'B grupa'!$A$4:$S$31,18,FALSE)</f>
        <v>94</v>
      </c>
      <c r="L30" s="144"/>
      <c r="M30" s="144"/>
      <c r="N30" s="147"/>
    </row>
    <row r="31" spans="1:14" ht="13.5" customHeight="1">
      <c r="A31" s="6">
        <v>16</v>
      </c>
      <c r="B31" s="17">
        <f>VLOOKUP(A31,'B grupa'!$A$4:$S$31,3,FALSE)</f>
        <v>43</v>
      </c>
      <c r="C31" s="49" t="str">
        <f>VLOOKUP(A31,'B grupa'!$A$4:$S$31,4,FALSE)</f>
        <v>Андријана Миљковић</v>
      </c>
      <c r="D31" s="6" t="str">
        <f t="shared" si="0"/>
        <v>Андријана</v>
      </c>
      <c r="E31" s="6" t="str">
        <f t="shared" si="1"/>
        <v>Миљковић</v>
      </c>
      <c r="F31" s="6"/>
      <c r="G31" s="9" t="s">
        <v>33</v>
      </c>
      <c r="H31" s="150"/>
      <c r="I31" s="150"/>
      <c r="J31" s="150"/>
      <c r="K31" s="17">
        <f>VLOOKUP(A31,'B grupa'!$A$4:$S$31,18,FALSE)</f>
        <v>94</v>
      </c>
      <c r="L31" s="144"/>
      <c r="M31" s="144"/>
      <c r="N31" s="147"/>
    </row>
    <row r="32" spans="1:14" ht="13.5" customHeight="1">
      <c r="A32" s="8">
        <v>41</v>
      </c>
      <c r="B32" s="6">
        <f>VLOOKUP(A32,'C grupa '!$A$4:$S$31,3,FALSE)</f>
        <v>15</v>
      </c>
      <c r="C32" s="46" t="str">
        <f>VLOOKUP(A32,'C grupa '!$A$4:$S$31,4,FALSE)</f>
        <v>Нина Мићић</v>
      </c>
      <c r="D32" s="6" t="str">
        <f>LEFT(C32,FIND(" ",C32)-1)</f>
        <v>Нина</v>
      </c>
      <c r="E32" s="6" t="str">
        <f>MID(C32,LEN(D32)+2,100)</f>
        <v>Мићић</v>
      </c>
      <c r="F32" s="6"/>
      <c r="G32" s="23" t="s">
        <v>34</v>
      </c>
      <c r="H32" s="150"/>
      <c r="I32" s="150"/>
      <c r="J32" s="150"/>
      <c r="K32" s="6">
        <f>VLOOKUP(A32,'C grupa '!$A$4:$S$31,18,FALSE)</f>
        <v>96</v>
      </c>
      <c r="L32" s="144"/>
      <c r="M32" s="144"/>
      <c r="N32" s="147"/>
    </row>
    <row r="33" spans="1:14" ht="13.5" customHeight="1">
      <c r="A33" s="8">
        <v>42</v>
      </c>
      <c r="B33" s="6">
        <f>VLOOKUP(A33,'C grupa '!$A$4:$S$31,3,FALSE)</f>
        <v>8</v>
      </c>
      <c r="C33" s="46" t="str">
        <f>VLOOKUP(A33,'C grupa '!$A$4:$S$31,4,FALSE)</f>
        <v>Милица Лацић</v>
      </c>
      <c r="D33" s="6" t="str">
        <f t="shared" si="0"/>
        <v>Милица</v>
      </c>
      <c r="E33" s="6" t="str">
        <f t="shared" si="1"/>
        <v>Лацић</v>
      </c>
      <c r="F33" s="6"/>
      <c r="G33" s="23" t="s">
        <v>34</v>
      </c>
      <c r="H33" s="150"/>
      <c r="I33" s="150"/>
      <c r="J33" s="150"/>
      <c r="K33" s="6">
        <f>VLOOKUP(A33,'C grupa '!$A$4:$S$31,18,FALSE)</f>
        <v>100</v>
      </c>
      <c r="L33" s="144"/>
      <c r="M33" s="144"/>
      <c r="N33" s="147"/>
    </row>
    <row r="34" spans="1:14" ht="13.5" customHeight="1">
      <c r="A34" s="8">
        <v>43</v>
      </c>
      <c r="B34" s="6">
        <f>VLOOKUP(A34,'C grupa '!$A$4:$S$31,3,FALSE)</f>
        <v>22</v>
      </c>
      <c r="C34" s="46" t="str">
        <f>VLOOKUP(A34,'C grupa '!$A$4:$S$31,4,FALSE)</f>
        <v>Војин Вукелић</v>
      </c>
      <c r="D34" s="6" t="str">
        <f t="shared" si="0"/>
        <v>Војин</v>
      </c>
      <c r="E34" s="6" t="str">
        <f t="shared" si="1"/>
        <v>Вукелић</v>
      </c>
      <c r="F34" s="6"/>
      <c r="G34" s="23" t="s">
        <v>34</v>
      </c>
      <c r="H34" s="150"/>
      <c r="I34" s="150"/>
      <c r="J34" s="150"/>
      <c r="K34" s="6">
        <f>VLOOKUP(A34,'C grupa '!$A$4:$S$31,18,FALSE)</f>
        <v>96</v>
      </c>
      <c r="L34" s="144"/>
      <c r="M34" s="144"/>
      <c r="N34" s="147"/>
    </row>
    <row r="35" spans="1:14" ht="13.5" customHeight="1" thickBot="1">
      <c r="A35" s="28">
        <v>44</v>
      </c>
      <c r="B35" s="21">
        <f>VLOOKUP(A35,'C grupa '!$A$4:$S$31,3,FALSE)</f>
        <v>1</v>
      </c>
      <c r="C35" s="50" t="str">
        <f>VLOOKUP(A35,'C grupa '!$A$4:$S$31,4,FALSE)</f>
        <v>Никола Рилак</v>
      </c>
      <c r="D35" s="21" t="str">
        <f>LEFT(C35,FIND(" ",C35)-1)</f>
        <v>Никола</v>
      </c>
      <c r="E35" s="21" t="str">
        <f>MID(C35,LEN(D35)+2,100)</f>
        <v>Рилак</v>
      </c>
      <c r="F35" s="21"/>
      <c r="G35" s="22" t="s">
        <v>34</v>
      </c>
      <c r="H35" s="151"/>
      <c r="I35" s="151"/>
      <c r="J35" s="151"/>
      <c r="K35" s="21">
        <f>VLOOKUP(A35,'C grupa '!$A$4:$S$31,18,FALSE)</f>
        <v>100</v>
      </c>
      <c r="L35" s="145"/>
      <c r="M35" s="145"/>
      <c r="N35" s="148"/>
    </row>
    <row r="36" spans="1:14" ht="13.5" customHeight="1">
      <c r="A36" s="179">
        <v>17</v>
      </c>
      <c r="B36" s="179">
        <f>VLOOKUP(A36,'B grupa'!$A$4:$S$31,3,FALSE)</f>
        <v>0</v>
      </c>
      <c r="C36" s="180" t="str">
        <f>VLOOKUP(A36,'B grupa'!$A$4:$S$31,4,FALSE)</f>
        <v>Ивона Костић</v>
      </c>
      <c r="D36" s="181" t="str">
        <f t="shared" si="0"/>
        <v>Ивона</v>
      </c>
      <c r="E36" s="181" t="str">
        <f t="shared" si="1"/>
        <v>Костић</v>
      </c>
      <c r="F36" s="179"/>
      <c r="G36" s="182" t="s">
        <v>33</v>
      </c>
      <c r="H36" s="183" t="s">
        <v>8</v>
      </c>
      <c r="I36" s="183" t="s">
        <v>39</v>
      </c>
      <c r="J36" s="183" t="s">
        <v>49</v>
      </c>
      <c r="K36" s="179">
        <f>VLOOKUP(A36,'B grupa'!$A$4:$S$31,18,FALSE)</f>
        <v>0</v>
      </c>
      <c r="L36" s="184">
        <f>SUM(K36:K39)</f>
        <v>270</v>
      </c>
      <c r="M36" s="184">
        <f>SUM(K40:K43)</f>
        <v>278</v>
      </c>
      <c r="N36" s="184">
        <f>SUM(L36:M43)</f>
        <v>548</v>
      </c>
    </row>
    <row r="37" spans="1:14" ht="13.5" customHeight="1">
      <c r="A37" s="185">
        <v>18</v>
      </c>
      <c r="B37" s="179">
        <f>VLOOKUP(A37,'B grupa'!$A$4:$S$31,3,FALSE)</f>
        <v>37</v>
      </c>
      <c r="C37" s="180" t="str">
        <f>VLOOKUP(A37,'B grupa'!$A$4:$S$31,4,FALSE)</f>
        <v>Миона Стевановић</v>
      </c>
      <c r="D37" s="185" t="str">
        <f t="shared" si="0"/>
        <v>Миона</v>
      </c>
      <c r="E37" s="185" t="str">
        <f t="shared" si="1"/>
        <v>Стевановић</v>
      </c>
      <c r="F37" s="185"/>
      <c r="G37" s="182" t="s">
        <v>33</v>
      </c>
      <c r="H37" s="186"/>
      <c r="I37" s="186"/>
      <c r="J37" s="186"/>
      <c r="K37" s="179">
        <f>VLOOKUP(A37,'B grupa'!$A$4:$S$31,18,FALSE)</f>
        <v>94</v>
      </c>
      <c r="L37" s="187"/>
      <c r="M37" s="187"/>
      <c r="N37" s="187"/>
    </row>
    <row r="38" spans="1:14" ht="13.5" customHeight="1">
      <c r="A38" s="185">
        <v>19</v>
      </c>
      <c r="B38" s="179">
        <f>VLOOKUP(A38,'B grupa'!$A$4:$S$31,3,FALSE)</f>
        <v>23</v>
      </c>
      <c r="C38" s="180" t="str">
        <f>VLOOKUP(A38,'B grupa'!$A$4:$S$31,4,FALSE)</f>
        <v>Марко Ивановић</v>
      </c>
      <c r="D38" s="185" t="str">
        <f t="shared" si="0"/>
        <v>Марко</v>
      </c>
      <c r="E38" s="185" t="str">
        <f t="shared" si="1"/>
        <v>Ивановић</v>
      </c>
      <c r="F38" s="185"/>
      <c r="G38" s="182" t="s">
        <v>33</v>
      </c>
      <c r="H38" s="186"/>
      <c r="I38" s="186"/>
      <c r="J38" s="186"/>
      <c r="K38" s="179">
        <f>VLOOKUP(A38,'B grupa'!$A$4:$S$31,18,FALSE)</f>
        <v>90</v>
      </c>
      <c r="L38" s="187"/>
      <c r="M38" s="187"/>
      <c r="N38" s="187"/>
    </row>
    <row r="39" spans="1:14" ht="13.5" customHeight="1">
      <c r="A39" s="185">
        <v>20</v>
      </c>
      <c r="B39" s="179">
        <f>VLOOKUP(A39,'B grupa'!$A$4:$S$31,3,FALSE)</f>
        <v>30</v>
      </c>
      <c r="C39" s="180" t="str">
        <f>VLOOKUP(A39,'B grupa'!$A$4:$S$31,4,FALSE)</f>
        <v>Огњен Карајовић</v>
      </c>
      <c r="D39" s="185" t="str">
        <f t="shared" si="0"/>
        <v>Огњен</v>
      </c>
      <c r="E39" s="185" t="str">
        <f t="shared" si="1"/>
        <v>Карајовић</v>
      </c>
      <c r="F39" s="185"/>
      <c r="G39" s="182" t="s">
        <v>33</v>
      </c>
      <c r="H39" s="186"/>
      <c r="I39" s="186"/>
      <c r="J39" s="186"/>
      <c r="K39" s="179">
        <f>VLOOKUP(A39,'B grupa'!$A$4:$S$31,18,FALSE)</f>
        <v>86</v>
      </c>
      <c r="L39" s="187"/>
      <c r="M39" s="187"/>
      <c r="N39" s="187"/>
    </row>
    <row r="40" spans="1:14" ht="13.5" customHeight="1">
      <c r="A40" s="185">
        <v>45</v>
      </c>
      <c r="B40" s="185">
        <f>VLOOKUP(A40,'C grupa '!$A$4:$S$31,3,FALSE)</f>
        <v>16</v>
      </c>
      <c r="C40" s="177" t="str">
        <f>VLOOKUP(A40,'C grupa '!$A$4:$S$31,4,FALSE)</f>
        <v>Сара Јаковљевић</v>
      </c>
      <c r="D40" s="185" t="str">
        <f t="shared" si="0"/>
        <v>Сара</v>
      </c>
      <c r="E40" s="185" t="str">
        <f t="shared" si="1"/>
        <v>Јаковљевић</v>
      </c>
      <c r="F40" s="185"/>
      <c r="G40" s="188" t="s">
        <v>34</v>
      </c>
      <c r="H40" s="186"/>
      <c r="I40" s="186"/>
      <c r="J40" s="186"/>
      <c r="K40" s="185">
        <f>VLOOKUP(A40,'C grupa '!$A$4:$S$31,18,FALSE)</f>
        <v>92</v>
      </c>
      <c r="L40" s="187"/>
      <c r="M40" s="187"/>
      <c r="N40" s="187"/>
    </row>
    <row r="41" spans="1:14" ht="13.5" customHeight="1">
      <c r="A41" s="185">
        <v>46</v>
      </c>
      <c r="B41" s="185">
        <f>VLOOKUP(A41,'C grupa '!$A$4:$S$31,3,FALSE)</f>
        <v>9</v>
      </c>
      <c r="C41" s="177" t="str">
        <f>VLOOKUP(A41,'C grupa '!$A$4:$S$31,4,FALSE)</f>
        <v>Милица Антић</v>
      </c>
      <c r="D41" s="185" t="str">
        <f t="shared" si="0"/>
        <v>Милица</v>
      </c>
      <c r="E41" s="185" t="str">
        <f t="shared" si="1"/>
        <v>Антић</v>
      </c>
      <c r="F41" s="185"/>
      <c r="G41" s="188" t="s">
        <v>34</v>
      </c>
      <c r="H41" s="186"/>
      <c r="I41" s="186"/>
      <c r="J41" s="186"/>
      <c r="K41" s="185">
        <f>VLOOKUP(A41,'C grupa '!$A$4:$S$31,18,FALSE)</f>
        <v>88</v>
      </c>
      <c r="L41" s="187"/>
      <c r="M41" s="187"/>
      <c r="N41" s="187"/>
    </row>
    <row r="42" spans="1:14" ht="13.5" customHeight="1">
      <c r="A42" s="185">
        <v>47</v>
      </c>
      <c r="B42" s="185">
        <f>VLOOKUP(A42,'C grupa '!$A$4:$S$31,3,FALSE)</f>
        <v>0</v>
      </c>
      <c r="C42" s="177" t="str">
        <f>VLOOKUP(A42,'C grupa '!$A$4:$S$31,4,FALSE)</f>
        <v>Дарко Гавриловић</v>
      </c>
      <c r="D42" s="185" t="str">
        <f t="shared" si="0"/>
        <v>Дарко</v>
      </c>
      <c r="E42" s="185" t="str">
        <f t="shared" si="1"/>
        <v>Гавриловић</v>
      </c>
      <c r="F42" s="185"/>
      <c r="G42" s="188" t="s">
        <v>34</v>
      </c>
      <c r="H42" s="186"/>
      <c r="I42" s="186"/>
      <c r="J42" s="186"/>
      <c r="K42" s="185">
        <f>VLOOKUP(A42,'C grupa '!$A$4:$S$31,18,FALSE)</f>
        <v>0</v>
      </c>
      <c r="L42" s="187"/>
      <c r="M42" s="187"/>
      <c r="N42" s="187"/>
    </row>
    <row r="43" spans="1:14" ht="13.5" customHeight="1" thickBot="1">
      <c r="A43" s="189">
        <v>48</v>
      </c>
      <c r="B43" s="190">
        <f>VLOOKUP(A43,'C grupa '!$A$4:$S$31,3,FALSE)</f>
        <v>2</v>
      </c>
      <c r="C43" s="191" t="str">
        <f>VLOOKUP(A43,'C grupa '!$A$4:$S$31,4,FALSE)</f>
        <v>Војин Ђиновић</v>
      </c>
      <c r="D43" s="189" t="str">
        <f t="shared" si="0"/>
        <v>Војин</v>
      </c>
      <c r="E43" s="190" t="str">
        <f t="shared" si="1"/>
        <v>Ђиновић</v>
      </c>
      <c r="F43" s="190"/>
      <c r="G43" s="192" t="s">
        <v>34</v>
      </c>
      <c r="H43" s="193"/>
      <c r="I43" s="193"/>
      <c r="J43" s="193"/>
      <c r="K43" s="189">
        <f>VLOOKUP(A43,'C grupa '!$A$4:$S$31,18,FALSE)</f>
        <v>98</v>
      </c>
      <c r="L43" s="194"/>
      <c r="M43" s="194"/>
      <c r="N43" s="194"/>
    </row>
    <row r="44" spans="1:14" s="43" customFormat="1" ht="13.5" customHeight="1">
      <c r="A44" s="51">
        <v>21</v>
      </c>
      <c r="B44" s="45">
        <f>VLOOKUP(A44,'B grupa'!$A$4:$S$31,3,FALSE)</f>
        <v>26</v>
      </c>
      <c r="C44" s="47" t="str">
        <f>VLOOKUP(A44,'B grupa'!$A$4:$S$31,4,FALSE)</f>
        <v>Јован Спасић</v>
      </c>
      <c r="D44" s="17" t="str">
        <f aca="true" t="shared" si="2" ref="D44:D51">LEFT(C44,FIND(" ",C44)-1)</f>
        <v>Јован</v>
      </c>
      <c r="E44" s="45" t="str">
        <f aca="true" t="shared" si="3" ref="E44:E51">MID(C44,LEN(D44)+2,100)</f>
        <v>Спасић</v>
      </c>
      <c r="F44" s="30"/>
      <c r="G44" s="42" t="s">
        <v>33</v>
      </c>
      <c r="H44" s="157" t="s">
        <v>40</v>
      </c>
      <c r="I44" s="160" t="s">
        <v>41</v>
      </c>
      <c r="J44" s="160" t="s">
        <v>73</v>
      </c>
      <c r="K44" s="45">
        <f>VLOOKUP(A44,'B grupa'!$A$4:$S$31,18,FALSE)</f>
        <v>94</v>
      </c>
      <c r="L44" s="164">
        <f>SUM(K44:K47)</f>
        <v>276</v>
      </c>
      <c r="M44" s="164">
        <f>SUM(K48:K51)</f>
        <v>278</v>
      </c>
      <c r="N44" s="163">
        <f>SUM(L44:M51)</f>
        <v>554</v>
      </c>
    </row>
    <row r="45" spans="1:14" s="1" customFormat="1" ht="13.5" customHeight="1">
      <c r="A45" s="8">
        <v>22</v>
      </c>
      <c r="B45" s="6">
        <f>VLOOKUP(A45,'B grupa'!$A$4:$S$31,3,FALSE)</f>
        <v>33</v>
      </c>
      <c r="C45" s="47" t="str">
        <f>VLOOKUP(A45,'B grupa'!$A$4:$S$31,4,FALSE)</f>
        <v>Сузана Илић</v>
      </c>
      <c r="D45" s="6" t="str">
        <f t="shared" si="2"/>
        <v>Сузана</v>
      </c>
      <c r="E45" s="6" t="str">
        <f t="shared" si="3"/>
        <v>Илић</v>
      </c>
      <c r="F45" s="41"/>
      <c r="G45" s="42" t="s">
        <v>33</v>
      </c>
      <c r="H45" s="158"/>
      <c r="I45" s="161"/>
      <c r="J45" s="161"/>
      <c r="K45" s="6">
        <f>VLOOKUP(A45,'B grupa'!$A$4:$S$31,18,FALSE)</f>
        <v>90</v>
      </c>
      <c r="L45" s="144"/>
      <c r="M45" s="144"/>
      <c r="N45" s="147"/>
    </row>
    <row r="46" spans="1:14" s="1" customFormat="1" ht="13.5" customHeight="1">
      <c r="A46" s="8">
        <v>23</v>
      </c>
      <c r="B46" s="6">
        <f>VLOOKUP(A46,'B grupa'!$A$4:$S$31,3,FALSE)</f>
        <v>55</v>
      </c>
      <c r="C46" s="47" t="str">
        <f>VLOOKUP(A46,'B grupa'!$A$4:$S$31,4,FALSE)</f>
        <v>Сара Крстић</v>
      </c>
      <c r="D46" s="6" t="str">
        <f t="shared" si="2"/>
        <v>Сара</v>
      </c>
      <c r="E46" s="6" t="str">
        <f t="shared" si="3"/>
        <v>Крстић</v>
      </c>
      <c r="F46" s="41"/>
      <c r="G46" s="42" t="s">
        <v>33</v>
      </c>
      <c r="H46" s="158"/>
      <c r="I46" s="161"/>
      <c r="J46" s="161"/>
      <c r="K46" s="6">
        <f>VLOOKUP(A46,'B grupa'!$A$4:$S$31,18,FALSE)</f>
        <v>92</v>
      </c>
      <c r="L46" s="144"/>
      <c r="M46" s="144"/>
      <c r="N46" s="147"/>
    </row>
    <row r="47" spans="1:14" s="1" customFormat="1" ht="13.5" customHeight="1">
      <c r="A47" s="8">
        <v>24</v>
      </c>
      <c r="B47" s="6">
        <f>VLOOKUP(A47,'B grupa'!$A$4:$S$31,3,FALSE)</f>
        <v>0</v>
      </c>
      <c r="C47" s="47" t="str">
        <f>VLOOKUP(A47,'B grupa'!$A$4:$S$31,4,FALSE)</f>
        <v>Стефан Панић</v>
      </c>
      <c r="D47" s="17" t="str">
        <f t="shared" si="2"/>
        <v>Стефан</v>
      </c>
      <c r="E47" s="17" t="str">
        <f t="shared" si="3"/>
        <v>Панић</v>
      </c>
      <c r="F47" s="41"/>
      <c r="G47" s="42" t="s">
        <v>33</v>
      </c>
      <c r="H47" s="158"/>
      <c r="I47" s="161"/>
      <c r="J47" s="161"/>
      <c r="K47" s="6">
        <f>VLOOKUP(A47,'B grupa'!$A$4:$S$31,18,FALSE)</f>
        <v>0</v>
      </c>
      <c r="L47" s="144"/>
      <c r="M47" s="144"/>
      <c r="N47" s="147"/>
    </row>
    <row r="48" spans="1:14" s="1" customFormat="1" ht="13.5" customHeight="1">
      <c r="A48" s="8">
        <v>49</v>
      </c>
      <c r="B48" s="6">
        <f>VLOOKUP(A48,'C grupa '!$A$4:$S$31,3,FALSE)</f>
        <v>12</v>
      </c>
      <c r="C48" s="48" t="str">
        <f>VLOOKUP(A48,'C grupa '!$A$4:$S$31,4,FALSE)</f>
        <v>Ђорђе Панић</v>
      </c>
      <c r="D48" s="6" t="str">
        <f t="shared" si="2"/>
        <v>Ђорђе</v>
      </c>
      <c r="E48" s="6" t="str">
        <f t="shared" si="3"/>
        <v>Панић</v>
      </c>
      <c r="F48" s="10"/>
      <c r="G48" s="23" t="s">
        <v>34</v>
      </c>
      <c r="H48" s="158"/>
      <c r="I48" s="161"/>
      <c r="J48" s="158"/>
      <c r="K48" s="6">
        <f>VLOOKUP(A48,'C grupa '!$A$4:$S$31,18,FALSE)</f>
        <v>94</v>
      </c>
      <c r="L48" s="144"/>
      <c r="M48" s="144"/>
      <c r="N48" s="147"/>
    </row>
    <row r="49" spans="1:14" s="1" customFormat="1" ht="13.5" customHeight="1">
      <c r="A49" s="8">
        <v>50</v>
      </c>
      <c r="B49" s="6">
        <f>VLOOKUP(A49,'C grupa '!$A$4:$S$31,3,FALSE)</f>
        <v>48</v>
      </c>
      <c r="C49" s="48" t="str">
        <f>VLOOKUP(A49,'C grupa '!$A$4:$S$31,4,FALSE)</f>
        <v>Матеј Гајић</v>
      </c>
      <c r="D49" s="6" t="str">
        <f t="shared" si="2"/>
        <v>Матеј</v>
      </c>
      <c r="E49" s="6" t="str">
        <f t="shared" si="3"/>
        <v>Гајић</v>
      </c>
      <c r="F49" s="10"/>
      <c r="G49" s="23" t="s">
        <v>34</v>
      </c>
      <c r="H49" s="158"/>
      <c r="I49" s="161"/>
      <c r="J49" s="158"/>
      <c r="K49" s="6">
        <f>VLOOKUP(A49,'C grupa '!$A$4:$S$31,18,FALSE)</f>
        <v>96</v>
      </c>
      <c r="L49" s="144"/>
      <c r="M49" s="144"/>
      <c r="N49" s="147"/>
    </row>
    <row r="50" spans="1:14" s="1" customFormat="1" ht="13.5" customHeight="1">
      <c r="A50" s="8">
        <v>51</v>
      </c>
      <c r="B50" s="6">
        <f>VLOOKUP(A50,'C grupa '!$A$4:$S$31,3,FALSE)</f>
        <v>0</v>
      </c>
      <c r="C50" s="48" t="str">
        <f>VLOOKUP(A50,'C grupa '!$A$4:$S$31,4,FALSE)</f>
        <v>Мина Гајић</v>
      </c>
      <c r="D50" s="6" t="str">
        <f t="shared" si="2"/>
        <v>Мина</v>
      </c>
      <c r="E50" s="6" t="str">
        <f t="shared" si="3"/>
        <v>Гајић</v>
      </c>
      <c r="F50" s="10"/>
      <c r="G50" s="23" t="s">
        <v>34</v>
      </c>
      <c r="H50" s="158"/>
      <c r="I50" s="161"/>
      <c r="J50" s="158"/>
      <c r="K50" s="6">
        <f>VLOOKUP(A50,'C grupa '!$A$4:$S$31,18,FALSE)</f>
        <v>0</v>
      </c>
      <c r="L50" s="144"/>
      <c r="M50" s="144"/>
      <c r="N50" s="147"/>
    </row>
    <row r="51" spans="1:14" s="44" customFormat="1" ht="13.5" customHeight="1" thickBot="1">
      <c r="A51" s="28">
        <v>52</v>
      </c>
      <c r="B51" s="21">
        <f>VLOOKUP(A51,'C grupa '!$A$4:$S$31,3,FALSE)</f>
        <v>40</v>
      </c>
      <c r="C51" s="52" t="str">
        <f>VLOOKUP(A51,'C grupa '!$A$4:$S$31,4,FALSE)</f>
        <v>Анастасија Миленковић</v>
      </c>
      <c r="D51" s="21" t="str">
        <f t="shared" si="2"/>
        <v>Анастасија</v>
      </c>
      <c r="E51" s="21" t="str">
        <f t="shared" si="3"/>
        <v>Миленковић</v>
      </c>
      <c r="F51" s="29"/>
      <c r="G51" s="22" t="s">
        <v>34</v>
      </c>
      <c r="H51" s="159"/>
      <c r="I51" s="162"/>
      <c r="J51" s="159"/>
      <c r="K51" s="21">
        <f>VLOOKUP(A51,'C grupa '!$A$4:$S$31,18,FALSE)</f>
        <v>88</v>
      </c>
      <c r="L51" s="145"/>
      <c r="M51" s="145"/>
      <c r="N51" s="148"/>
    </row>
    <row r="52" spans="1:14" ht="13.5" customHeight="1">
      <c r="A52" s="51">
        <v>25</v>
      </c>
      <c r="B52" s="17">
        <f>VLOOKUP(A52,'B grupa'!$A$4:$S$31,3,FALSE)</f>
        <v>39</v>
      </c>
      <c r="C52" s="47" t="str">
        <f>VLOOKUP(A52,'B grupa'!$A$4:$S$31,4,FALSE)</f>
        <v>Никола Карстић</v>
      </c>
      <c r="D52" s="17" t="str">
        <f aca="true" t="shared" si="4" ref="D52:D59">LEFT(C52,FIND(" ",C52)-1)</f>
        <v>Никола</v>
      </c>
      <c r="E52" s="17" t="str">
        <f aca="true" t="shared" si="5" ref="E52:E59">MID(C52,LEN(D52)+2,100)</f>
        <v>Карстић</v>
      </c>
      <c r="F52" s="17"/>
      <c r="G52" s="42" t="s">
        <v>33</v>
      </c>
      <c r="H52" s="149" t="s">
        <v>9</v>
      </c>
      <c r="I52" s="149" t="s">
        <v>26</v>
      </c>
      <c r="J52" s="149" t="s">
        <v>27</v>
      </c>
      <c r="K52" s="17">
        <f>VLOOKUP(A52,'B grupa'!$A$4:$S$31,18,FALSE)</f>
        <v>98</v>
      </c>
      <c r="L52" s="143">
        <f>SUM(K52:K55)</f>
        <v>380</v>
      </c>
      <c r="M52" s="143">
        <f>SUM(K56:K59)</f>
        <v>394</v>
      </c>
      <c r="N52" s="146">
        <f>SUM(L52:M59)</f>
        <v>774</v>
      </c>
    </row>
    <row r="53" spans="1:14" ht="13.5" customHeight="1">
      <c r="A53" s="8">
        <v>26</v>
      </c>
      <c r="B53" s="6">
        <f>VLOOKUP(A53,'B grupa'!$A$4:$S$31,3,FALSE)</f>
        <v>11</v>
      </c>
      <c r="C53" s="47" t="str">
        <f>VLOOKUP(A53,'B grupa'!$A$4:$S$31,4,FALSE)</f>
        <v>Вук Средојевић</v>
      </c>
      <c r="D53" s="6" t="str">
        <f t="shared" si="4"/>
        <v>Вук</v>
      </c>
      <c r="E53" s="6" t="str">
        <f t="shared" si="5"/>
        <v>Средојевић</v>
      </c>
      <c r="F53" s="6"/>
      <c r="G53" s="9" t="s">
        <v>33</v>
      </c>
      <c r="H53" s="150"/>
      <c r="I53" s="150"/>
      <c r="J53" s="150"/>
      <c r="K53" s="17">
        <f>VLOOKUP(A53,'B grupa'!$A$4:$S$31,18,FALSE)</f>
        <v>94</v>
      </c>
      <c r="L53" s="144"/>
      <c r="M53" s="144"/>
      <c r="N53" s="147"/>
    </row>
    <row r="54" spans="1:14" ht="13.5" customHeight="1">
      <c r="A54" s="8">
        <v>27</v>
      </c>
      <c r="B54" s="6">
        <f>VLOOKUP(A54,'B grupa'!$A$4:$S$31,3,FALSE)</f>
        <v>25</v>
      </c>
      <c r="C54" s="47" t="str">
        <f>VLOOKUP(A54,'B grupa'!$A$4:$S$31,4,FALSE)</f>
        <v>Сара Дедић</v>
      </c>
      <c r="D54" s="6" t="str">
        <f t="shared" si="4"/>
        <v>Сара</v>
      </c>
      <c r="E54" s="6" t="str">
        <f t="shared" si="5"/>
        <v>Дедић</v>
      </c>
      <c r="F54" s="6"/>
      <c r="G54" s="9" t="s">
        <v>33</v>
      </c>
      <c r="H54" s="150"/>
      <c r="I54" s="150"/>
      <c r="J54" s="150"/>
      <c r="K54" s="17">
        <f>VLOOKUP(A54,'B grupa'!$A$4:$S$31,18,FALSE)</f>
        <v>98</v>
      </c>
      <c r="L54" s="144"/>
      <c r="M54" s="144"/>
      <c r="N54" s="147"/>
    </row>
    <row r="55" spans="1:14" ht="13.5" customHeight="1">
      <c r="A55" s="8">
        <v>28</v>
      </c>
      <c r="B55" s="6">
        <f>VLOOKUP(A55,'B grupa'!$A$4:$S$31,3,FALSE)</f>
        <v>32</v>
      </c>
      <c r="C55" s="47" t="str">
        <f>VLOOKUP(A55,'B grupa'!$A$4:$S$31,4,FALSE)</f>
        <v>Искра Ћурчић</v>
      </c>
      <c r="D55" s="6" t="str">
        <f t="shared" si="4"/>
        <v>Искра</v>
      </c>
      <c r="E55" s="6" t="str">
        <f t="shared" si="5"/>
        <v>Ћурчић</v>
      </c>
      <c r="F55" s="6"/>
      <c r="G55" s="9" t="s">
        <v>33</v>
      </c>
      <c r="H55" s="150"/>
      <c r="I55" s="150"/>
      <c r="J55" s="150"/>
      <c r="K55" s="17">
        <f>VLOOKUP(A55,'B grupa'!$A$4:$S$31,18,FALSE)</f>
        <v>90</v>
      </c>
      <c r="L55" s="144"/>
      <c r="M55" s="144"/>
      <c r="N55" s="147"/>
    </row>
    <row r="56" spans="1:14" ht="13.5" customHeight="1">
      <c r="A56" s="8">
        <v>53</v>
      </c>
      <c r="B56" s="6">
        <f>VLOOKUP(A56,'C grupa '!$A$4:$S$31,3,FALSE)</f>
        <v>4</v>
      </c>
      <c r="C56" s="48" t="str">
        <f>VLOOKUP(A56,'C grupa '!$A$4:$S$31,4,FALSE)</f>
        <v>Теодор Станковић</v>
      </c>
      <c r="D56" s="6" t="str">
        <f t="shared" si="4"/>
        <v>Теодор</v>
      </c>
      <c r="E56" s="6" t="str">
        <f t="shared" si="5"/>
        <v>Станковић</v>
      </c>
      <c r="F56" s="8"/>
      <c r="G56" s="23" t="s">
        <v>34</v>
      </c>
      <c r="H56" s="150"/>
      <c r="I56" s="150"/>
      <c r="J56" s="150"/>
      <c r="K56" s="6">
        <f>VLOOKUP(A56,'C grupa '!$A$4:$S$31,18,FALSE)</f>
        <v>100</v>
      </c>
      <c r="L56" s="144"/>
      <c r="M56" s="144"/>
      <c r="N56" s="147"/>
    </row>
    <row r="57" spans="1:14" ht="13.5" customHeight="1">
      <c r="A57" s="8">
        <v>54</v>
      </c>
      <c r="B57" s="6">
        <f>VLOOKUP(A57,'C grupa '!$A$4:$S$31,3,FALSE)</f>
        <v>46</v>
      </c>
      <c r="C57" s="48" t="str">
        <f>VLOOKUP(A57,'C grupa '!$A$4:$S$31,4,FALSE)</f>
        <v>Марко Филиповић</v>
      </c>
      <c r="D57" s="6" t="str">
        <f t="shared" si="4"/>
        <v>Марко</v>
      </c>
      <c r="E57" s="6" t="str">
        <f t="shared" si="5"/>
        <v>Филиповић</v>
      </c>
      <c r="F57" s="8"/>
      <c r="G57" s="23" t="s">
        <v>34</v>
      </c>
      <c r="H57" s="150"/>
      <c r="I57" s="150"/>
      <c r="J57" s="150"/>
      <c r="K57" s="6">
        <f>VLOOKUP(A57,'C grupa '!$A$4:$S$31,18,FALSE)</f>
        <v>98</v>
      </c>
      <c r="L57" s="144"/>
      <c r="M57" s="144"/>
      <c r="N57" s="147"/>
    </row>
    <row r="58" spans="1:14" ht="13.5" customHeight="1">
      <c r="A58" s="8">
        <v>55</v>
      </c>
      <c r="B58" s="6">
        <f>VLOOKUP(A58,'C grupa '!$A$4:$S$31,3,FALSE)</f>
        <v>54</v>
      </c>
      <c r="C58" s="48" t="str">
        <f>VLOOKUP(A58,'C grupa '!$A$4:$S$31,4,FALSE)</f>
        <v>Анастасија Ђуровић</v>
      </c>
      <c r="D58" s="6" t="str">
        <f t="shared" si="4"/>
        <v>Анастасија</v>
      </c>
      <c r="E58" s="6" t="str">
        <f t="shared" si="5"/>
        <v>Ђуровић</v>
      </c>
      <c r="F58" s="8"/>
      <c r="G58" s="23" t="s">
        <v>34</v>
      </c>
      <c r="H58" s="150"/>
      <c r="I58" s="150"/>
      <c r="J58" s="150"/>
      <c r="K58" s="6">
        <f>VLOOKUP(A58,'C grupa '!$A$4:$S$31,18,FALSE)</f>
        <v>98</v>
      </c>
      <c r="L58" s="144"/>
      <c r="M58" s="144"/>
      <c r="N58" s="147"/>
    </row>
    <row r="59" spans="1:14" ht="13.5" customHeight="1" thickBot="1">
      <c r="A59" s="28">
        <v>56</v>
      </c>
      <c r="B59" s="21">
        <f>VLOOKUP(A59,'C grupa '!$A$4:$S$31,3,FALSE)</f>
        <v>18</v>
      </c>
      <c r="C59" s="52" t="str">
        <f>VLOOKUP(A59,'C grupa '!$A$4:$S$31,4,FALSE)</f>
        <v>Нина Гојковић</v>
      </c>
      <c r="D59" s="21" t="str">
        <f t="shared" si="4"/>
        <v>Нина</v>
      </c>
      <c r="E59" s="21" t="str">
        <f t="shared" si="5"/>
        <v>Гојковић</v>
      </c>
      <c r="F59" s="28"/>
      <c r="G59" s="22" t="s">
        <v>34</v>
      </c>
      <c r="H59" s="151"/>
      <c r="I59" s="151"/>
      <c r="J59" s="151"/>
      <c r="K59" s="21">
        <f>VLOOKUP(A59,'C grupa '!$A$4:$S$31,18,FALSE)</f>
        <v>98</v>
      </c>
      <c r="L59" s="145"/>
      <c r="M59" s="145"/>
      <c r="N59" s="148"/>
    </row>
  </sheetData>
  <sheetProtection/>
  <mergeCells count="43">
    <mergeCell ref="N52:N59"/>
    <mergeCell ref="J52:J59"/>
    <mergeCell ref="I52:I59"/>
    <mergeCell ref="N44:N51"/>
    <mergeCell ref="J36:J43"/>
    <mergeCell ref="L44:L51"/>
    <mergeCell ref="M44:M51"/>
    <mergeCell ref="M52:M59"/>
    <mergeCell ref="M36:M43"/>
    <mergeCell ref="N36:N43"/>
    <mergeCell ref="L52:L59"/>
    <mergeCell ref="H44:H51"/>
    <mergeCell ref="I44:I51"/>
    <mergeCell ref="J44:J51"/>
    <mergeCell ref="H28:H35"/>
    <mergeCell ref="I28:I35"/>
    <mergeCell ref="H52:H59"/>
    <mergeCell ref="H36:H43"/>
    <mergeCell ref="I36:I43"/>
    <mergeCell ref="L36:L43"/>
    <mergeCell ref="N20:N27"/>
    <mergeCell ref="H20:H27"/>
    <mergeCell ref="I20:I27"/>
    <mergeCell ref="J20:J27"/>
    <mergeCell ref="N12:N19"/>
    <mergeCell ref="J12:J19"/>
    <mergeCell ref="H12:H19"/>
    <mergeCell ref="L12:L19"/>
    <mergeCell ref="M12:M19"/>
    <mergeCell ref="I12:I19"/>
    <mergeCell ref="J4:J11"/>
    <mergeCell ref="N4:N11"/>
    <mergeCell ref="I4:I11"/>
    <mergeCell ref="L28:L35"/>
    <mergeCell ref="M28:M35"/>
    <mergeCell ref="N28:N35"/>
    <mergeCell ref="J28:J35"/>
    <mergeCell ref="A1:M1"/>
    <mergeCell ref="L4:L11"/>
    <mergeCell ref="M4:M11"/>
    <mergeCell ref="L20:L27"/>
    <mergeCell ref="M20:M27"/>
    <mergeCell ref="H4:H11"/>
  </mergeCells>
  <printOptions/>
  <pageMargins left="0.41" right="0.36" top="0.24" bottom="0.7480314960629921" header="0.15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4"/>
  <sheetViews>
    <sheetView zoomScalePageLayoutView="0" workbookViewId="0" topLeftCell="B4">
      <selection activeCell="B10" sqref="B10:G10"/>
    </sheetView>
  </sheetViews>
  <sheetFormatPr defaultColWidth="9.140625" defaultRowHeight="12.75"/>
  <cols>
    <col min="2" max="2" width="10.28125" style="0" customWidth="1"/>
    <col min="3" max="3" width="24.28125" style="0" customWidth="1"/>
    <col min="4" max="4" width="18.57421875" style="0" customWidth="1"/>
    <col min="5" max="5" width="20.140625" style="0" customWidth="1"/>
  </cols>
  <sheetData>
    <row r="2" spans="2:12" ht="15.75">
      <c r="B2" s="152" t="s">
        <v>67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2:3" ht="24" thickBot="1">
      <c r="B3" s="38" t="s">
        <v>14</v>
      </c>
      <c r="C3" s="3"/>
    </row>
    <row r="4" spans="2:7" ht="37.5" customHeight="1" thickBot="1" thickTop="1">
      <c r="B4" s="56" t="s">
        <v>15</v>
      </c>
      <c r="C4" s="54" t="s">
        <v>0</v>
      </c>
      <c r="D4" s="53" t="s">
        <v>18</v>
      </c>
      <c r="E4" s="53" t="s">
        <v>19</v>
      </c>
      <c r="F4" s="54" t="s">
        <v>16</v>
      </c>
      <c r="G4" s="57" t="s">
        <v>17</v>
      </c>
    </row>
    <row r="5" spans="2:7" ht="16.5" thickTop="1">
      <c r="B5" s="31">
        <v>1</v>
      </c>
      <c r="C5" s="32" t="s">
        <v>9</v>
      </c>
      <c r="D5" s="101">
        <f>'Ekipni rezultati za skole'!$L$52</f>
        <v>380</v>
      </c>
      <c r="E5" s="58">
        <f>'Ekipni rezultati za skole'!$M$52</f>
        <v>394</v>
      </c>
      <c r="F5" s="59">
        <f aca="true" t="shared" si="0" ref="F5:F11">SUM(D5:E5)</f>
        <v>774</v>
      </c>
      <c r="G5" s="36"/>
    </row>
    <row r="6" spans="2:7" ht="16.5" thickBot="1">
      <c r="B6" s="33">
        <v>2</v>
      </c>
      <c r="C6" s="34" t="s">
        <v>10</v>
      </c>
      <c r="D6" s="35">
        <f>'Ekipni rezultati za skole'!$L$28</f>
        <v>370</v>
      </c>
      <c r="E6" s="35">
        <f>'Ekipni rezultati za skole'!$M$28</f>
        <v>392</v>
      </c>
      <c r="F6" s="55">
        <f t="shared" si="0"/>
        <v>762</v>
      </c>
      <c r="G6" s="37"/>
    </row>
    <row r="7" spans="2:7" ht="16.5" thickTop="1">
      <c r="B7" s="31">
        <v>3</v>
      </c>
      <c r="C7" s="34" t="s">
        <v>81</v>
      </c>
      <c r="D7" s="35">
        <f>'Ekipni rezultati za skole'!$L$12</f>
        <v>374</v>
      </c>
      <c r="E7" s="35">
        <f>'Ekipni rezultati za skole'!$M$12</f>
        <v>372</v>
      </c>
      <c r="F7" s="55">
        <f t="shared" si="0"/>
        <v>746</v>
      </c>
      <c r="G7" s="37"/>
    </row>
    <row r="8" spans="2:7" ht="16.5" thickBot="1">
      <c r="B8" s="33">
        <v>4</v>
      </c>
      <c r="C8" s="34" t="s">
        <v>7</v>
      </c>
      <c r="D8" s="35">
        <f>'Ekipni rezultati za skole'!$L$20</f>
        <v>354</v>
      </c>
      <c r="E8" s="35">
        <f>'Ekipni rezultati za skole'!$M$20</f>
        <v>358</v>
      </c>
      <c r="F8" s="55">
        <f t="shared" si="0"/>
        <v>712</v>
      </c>
      <c r="G8" s="37"/>
    </row>
    <row r="9" spans="2:7" ht="16.5" thickTop="1">
      <c r="B9" s="31">
        <v>5</v>
      </c>
      <c r="C9" s="34" t="s">
        <v>40</v>
      </c>
      <c r="D9" s="35">
        <f>'Ekipni rezultati za skole'!$L$44</f>
        <v>276</v>
      </c>
      <c r="E9" s="35">
        <f>'Ekipni rezultati za skole'!$M$44</f>
        <v>278</v>
      </c>
      <c r="F9" s="55">
        <f t="shared" si="0"/>
        <v>554</v>
      </c>
      <c r="G9" s="37"/>
    </row>
    <row r="10" spans="2:7" ht="16.5" thickBot="1">
      <c r="B10" s="195">
        <v>6</v>
      </c>
      <c r="C10" s="178" t="s">
        <v>8</v>
      </c>
      <c r="D10" s="196">
        <f>'Ekipni rezultati za skole'!$L$36</f>
        <v>270</v>
      </c>
      <c r="E10" s="196">
        <f>'Ekipni rezultati za skole'!$M$36</f>
        <v>278</v>
      </c>
      <c r="F10" s="196">
        <f t="shared" si="0"/>
        <v>548</v>
      </c>
      <c r="G10" s="197"/>
    </row>
    <row r="11" spans="2:7" ht="16.5" thickTop="1">
      <c r="B11" s="31">
        <v>7</v>
      </c>
      <c r="C11" s="34" t="s">
        <v>11</v>
      </c>
      <c r="D11" s="35">
        <f>'Ekipni rezultati za skole'!$L$4</f>
        <v>178</v>
      </c>
      <c r="E11" s="35">
        <f>'Ekipni rezultati za skole'!$M$4</f>
        <v>276</v>
      </c>
      <c r="F11" s="55">
        <f t="shared" si="0"/>
        <v>454</v>
      </c>
      <c r="G11" s="37"/>
    </row>
    <row r="13" spans="2:9" ht="12.75" customHeight="1">
      <c r="B13" s="165" t="s">
        <v>120</v>
      </c>
      <c r="C13" s="166"/>
      <c r="D13" s="167" t="s">
        <v>20</v>
      </c>
      <c r="E13" s="167"/>
      <c r="F13" s="167"/>
      <c r="G13" s="4"/>
      <c r="H13" s="4"/>
      <c r="I13" s="4"/>
    </row>
    <row r="14" spans="2:9" ht="12.75">
      <c r="B14" s="166"/>
      <c r="C14" s="166"/>
      <c r="D14" s="166"/>
      <c r="E14" s="166"/>
      <c r="F14" s="4"/>
      <c r="G14" s="4"/>
      <c r="H14" s="4"/>
      <c r="I14" s="4"/>
    </row>
  </sheetData>
  <sheetProtection/>
  <autoFilter ref="B4:G4">
    <sortState ref="B5:G14">
      <sortCondition descending="1" sortBy="value" ref="F5:F14"/>
    </sortState>
  </autoFilter>
  <mergeCells count="4">
    <mergeCell ref="B2:L2"/>
    <mergeCell ref="B13:C14"/>
    <mergeCell ref="D14:E14"/>
    <mergeCell ref="D13:F13"/>
  </mergeCells>
  <printOptions/>
  <pageMargins left="0.35433070866141736" right="0.35433070866141736" top="0.7874015748031497" bottom="0.984251968503937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2018-04-21T12:47:42Z</cp:lastPrinted>
  <dcterms:created xsi:type="dcterms:W3CDTF">2008-04-11T12:58:40Z</dcterms:created>
  <dcterms:modified xsi:type="dcterms:W3CDTF">2018-04-21T14:57:43Z</dcterms:modified>
  <cp:category/>
  <cp:version/>
  <cp:contentType/>
  <cp:contentStatus/>
</cp:coreProperties>
</file>